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príjmy" sheetId="1" r:id="rId1"/>
    <sheet name="výdavky" sheetId="2" r:id="rId2"/>
  </sheets>
  <definedNames>
    <definedName name="_xlnm._FilterDatabase" localSheetId="1" hidden="1">výdavky!$A$6:$C$6</definedName>
    <definedName name="_xlnm.Print_Titles" localSheetId="1">výdavky!$4:$8</definedName>
  </definedNames>
  <calcPr calcId="125725"/>
</workbook>
</file>

<file path=xl/calcChain.xml><?xml version="1.0" encoding="utf-8"?>
<calcChain xmlns="http://schemas.openxmlformats.org/spreadsheetml/2006/main">
  <c r="O826" i="2"/>
  <c r="Q826"/>
  <c r="R826"/>
  <c r="P826"/>
  <c r="N826"/>
  <c r="P571"/>
  <c r="Q571"/>
  <c r="R571"/>
  <c r="O571"/>
  <c r="K584"/>
  <c r="P584"/>
  <c r="Q584"/>
  <c r="R584"/>
  <c r="Q581"/>
  <c r="R581"/>
  <c r="P581"/>
  <c r="Q568"/>
  <c r="R568"/>
  <c r="P568"/>
  <c r="Q573"/>
  <c r="R573"/>
  <c r="P573"/>
  <c r="P389" l="1"/>
  <c r="Q389"/>
  <c r="R389"/>
  <c r="O389"/>
  <c r="N294"/>
  <c r="O294"/>
  <c r="R90"/>
  <c r="Q90"/>
  <c r="P90"/>
  <c r="Q294"/>
  <c r="R294"/>
  <c r="P294"/>
  <c r="O296"/>
  <c r="P296"/>
  <c r="Q296"/>
  <c r="R296"/>
  <c r="N296"/>
  <c r="O282"/>
  <c r="P282"/>
  <c r="Q282"/>
  <c r="R282"/>
  <c r="N282"/>
  <c r="O127"/>
  <c r="P127"/>
  <c r="Q127"/>
  <c r="R127"/>
  <c r="N127"/>
  <c r="P92"/>
  <c r="Q92"/>
  <c r="R92"/>
  <c r="O92"/>
  <c r="O38"/>
  <c r="Q38"/>
  <c r="R38"/>
  <c r="P38"/>
  <c r="P811"/>
  <c r="P828" s="1"/>
  <c r="O811"/>
  <c r="O828" s="1"/>
  <c r="O141"/>
  <c r="P141"/>
  <c r="O144"/>
  <c r="P144"/>
  <c r="O185"/>
  <c r="P185"/>
  <c r="O304"/>
  <c r="P304"/>
  <c r="O291"/>
  <c r="P291"/>
  <c r="O721"/>
  <c r="P721"/>
  <c r="O415"/>
  <c r="P415"/>
  <c r="O412"/>
  <c r="O406" s="1"/>
  <c r="P412"/>
  <c r="O404"/>
  <c r="P404"/>
  <c r="O402"/>
  <c r="P402"/>
  <c r="O393"/>
  <c r="P393"/>
  <c r="L400"/>
  <c r="M400"/>
  <c r="N400"/>
  <c r="O400"/>
  <c r="P400"/>
  <c r="Q400"/>
  <c r="R400"/>
  <c r="K400"/>
  <c r="P386"/>
  <c r="O386"/>
  <c r="P362"/>
  <c r="O362"/>
  <c r="P360"/>
  <c r="O360"/>
  <c r="P340"/>
  <c r="O340"/>
  <c r="R321"/>
  <c r="Q321"/>
  <c r="P321"/>
  <c r="O321"/>
  <c r="P324"/>
  <c r="O324"/>
  <c r="P332"/>
  <c r="O332"/>
  <c r="R335"/>
  <c r="Q335"/>
  <c r="P335"/>
  <c r="O335"/>
  <c r="O357" l="1"/>
  <c r="O392"/>
  <c r="O320"/>
  <c r="O281"/>
  <c r="P357"/>
  <c r="P281"/>
  <c r="P406"/>
  <c r="P320"/>
  <c r="P392"/>
  <c r="P316"/>
  <c r="P311" s="1"/>
  <c r="O316"/>
  <c r="O311" s="1"/>
  <c r="P308"/>
  <c r="O308"/>
  <c r="O140"/>
  <c r="P140"/>
  <c r="O110"/>
  <c r="P110"/>
  <c r="O15" l="1"/>
  <c r="P15"/>
  <c r="O11"/>
  <c r="P11"/>
  <c r="O71"/>
  <c r="P71"/>
  <c r="O64"/>
  <c r="P64"/>
  <c r="O29"/>
  <c r="P29"/>
  <c r="N39" i="1"/>
  <c r="N35" s="1"/>
  <c r="M39"/>
  <c r="M35" s="1"/>
  <c r="P177"/>
  <c r="Q177"/>
  <c r="R177"/>
  <c r="M108"/>
  <c r="N108"/>
  <c r="M53"/>
  <c r="N53"/>
  <c r="M26"/>
  <c r="N26"/>
  <c r="M19"/>
  <c r="N19"/>
  <c r="M10"/>
  <c r="N10"/>
  <c r="O655" i="2"/>
  <c r="O639"/>
  <c r="O635"/>
  <c r="O587"/>
  <c r="O522"/>
  <c r="O573"/>
  <c r="N584"/>
  <c r="O584"/>
  <c r="O555"/>
  <c r="O651"/>
  <c r="O632"/>
  <c r="N573"/>
  <c r="O668"/>
  <c r="P668"/>
  <c r="Q668"/>
  <c r="R668"/>
  <c r="O690"/>
  <c r="P690"/>
  <c r="O444"/>
  <c r="P444"/>
  <c r="Q658"/>
  <c r="R658"/>
  <c r="P658"/>
  <c r="O660"/>
  <c r="P660"/>
  <c r="P635"/>
  <c r="N655"/>
  <c r="P655"/>
  <c r="Q655"/>
  <c r="R655"/>
  <c r="O649"/>
  <c r="P649"/>
  <c r="Q649"/>
  <c r="R649"/>
  <c r="O647"/>
  <c r="P647"/>
  <c r="P639"/>
  <c r="P587"/>
  <c r="P522"/>
  <c r="M88" i="1"/>
  <c r="N88"/>
  <c r="P827" i="2" l="1"/>
  <c r="M63" i="1"/>
  <c r="O827" i="2"/>
  <c r="O10"/>
  <c r="O825" s="1"/>
  <c r="P10"/>
  <c r="P825" s="1"/>
  <c r="N63" i="1"/>
  <c r="N131" s="1"/>
  <c r="N157" s="1"/>
  <c r="N177" s="1"/>
  <c r="M131"/>
  <c r="M157" s="1"/>
  <c r="M177" s="1"/>
  <c r="M655" i="2"/>
  <c r="M639"/>
  <c r="N639"/>
  <c r="M622"/>
  <c r="M573"/>
  <c r="M584"/>
  <c r="K19" i="1"/>
  <c r="K10"/>
  <c r="K88"/>
  <c r="M38" i="2"/>
  <c r="M92"/>
  <c r="M282"/>
  <c r="M291"/>
  <c r="M296"/>
  <c r="M127"/>
  <c r="M335"/>
  <c r="M321"/>
  <c r="M294"/>
  <c r="M90"/>
  <c r="N415"/>
  <c r="P832" l="1"/>
  <c r="O832"/>
  <c r="N308"/>
  <c r="N811" l="1"/>
  <c r="R690"/>
  <c r="Q690"/>
  <c r="N690"/>
  <c r="Q811"/>
  <c r="R811"/>
  <c r="N340"/>
  <c r="Q340"/>
  <c r="R340"/>
  <c r="N335"/>
  <c r="N332"/>
  <c r="Q332"/>
  <c r="R332"/>
  <c r="M332"/>
  <c r="N324"/>
  <c r="Q324"/>
  <c r="R324"/>
  <c r="N291"/>
  <c r="Q291"/>
  <c r="R291"/>
  <c r="N185"/>
  <c r="Q185"/>
  <c r="R185"/>
  <c r="N144"/>
  <c r="Q144"/>
  <c r="R144"/>
  <c r="N110"/>
  <c r="Q110"/>
  <c r="R110"/>
  <c r="N92"/>
  <c r="N71"/>
  <c r="Q71"/>
  <c r="R71"/>
  <c r="N64"/>
  <c r="Q64"/>
  <c r="R64"/>
  <c r="N38"/>
  <c r="N29"/>
  <c r="Q29"/>
  <c r="R29"/>
  <c r="N15"/>
  <c r="Q15"/>
  <c r="R15"/>
  <c r="N11"/>
  <c r="Q11"/>
  <c r="R11"/>
  <c r="Q10" l="1"/>
  <c r="R10"/>
  <c r="K522"/>
  <c r="L108" i="1"/>
  <c r="O108"/>
  <c r="P108"/>
  <c r="Q108"/>
  <c r="R108"/>
  <c r="S108"/>
  <c r="K108"/>
  <c r="L88"/>
  <c r="O88"/>
  <c r="P88"/>
  <c r="Q88"/>
  <c r="R88"/>
  <c r="S88"/>
  <c r="L53"/>
  <c r="O53"/>
  <c r="P53"/>
  <c r="Q53"/>
  <c r="R53"/>
  <c r="S53"/>
  <c r="K53"/>
  <c r="L39"/>
  <c r="L35" s="1"/>
  <c r="O39"/>
  <c r="O35" s="1"/>
  <c r="P39"/>
  <c r="P35" s="1"/>
  <c r="Q39"/>
  <c r="Q35" s="1"/>
  <c r="R39"/>
  <c r="R35" s="1"/>
  <c r="S39"/>
  <c r="S35" s="1"/>
  <c r="K39"/>
  <c r="K35" s="1"/>
  <c r="M811" i="2"/>
  <c r="N393"/>
  <c r="Q393"/>
  <c r="R393"/>
  <c r="M393"/>
  <c r="M340"/>
  <c r="M324"/>
  <c r="N304"/>
  <c r="Q304"/>
  <c r="Q281" s="1"/>
  <c r="R304"/>
  <c r="R281" s="1"/>
  <c r="M304"/>
  <c r="M281" s="1"/>
  <c r="M185"/>
  <c r="M144"/>
  <c r="M110"/>
  <c r="M71"/>
  <c r="M64"/>
  <c r="M29"/>
  <c r="M15"/>
  <c r="M11"/>
  <c r="Q63" i="1" l="1"/>
  <c r="Q131" s="1"/>
  <c r="P63"/>
  <c r="P131" s="1"/>
  <c r="M10" i="2"/>
  <c r="N281"/>
  <c r="K63" i="1"/>
  <c r="S63"/>
  <c r="O63"/>
  <c r="R63"/>
  <c r="R131" s="1"/>
  <c r="L63"/>
  <c r="L92" i="2"/>
  <c r="K649"/>
  <c r="K668"/>
  <c r="K655"/>
  <c r="K811"/>
  <c r="L690"/>
  <c r="L639"/>
  <c r="L635"/>
  <c r="L647"/>
  <c r="L660"/>
  <c r="L587"/>
  <c r="L522"/>
  <c r="L826" l="1"/>
  <c r="L110"/>
  <c r="K628"/>
  <c r="L811"/>
  <c r="L828" s="1"/>
  <c r="L721"/>
  <c r="L668"/>
  <c r="L444"/>
  <c r="L415"/>
  <c r="L412"/>
  <c r="L404"/>
  <c r="L402"/>
  <c r="L393"/>
  <c r="L389"/>
  <c r="L362"/>
  <c r="L360"/>
  <c r="L340"/>
  <c r="L335"/>
  <c r="L324"/>
  <c r="L321"/>
  <c r="L316"/>
  <c r="L311" s="1"/>
  <c r="L304"/>
  <c r="L296"/>
  <c r="L291"/>
  <c r="L282"/>
  <c r="L185"/>
  <c r="M141"/>
  <c r="M140" s="1"/>
  <c r="L141"/>
  <c r="L144"/>
  <c r="L127"/>
  <c r="L71"/>
  <c r="L64"/>
  <c r="L38"/>
  <c r="L29"/>
  <c r="L15"/>
  <c r="L11"/>
  <c r="J108" i="1"/>
  <c r="J88"/>
  <c r="J53"/>
  <c r="J39"/>
  <c r="J35" s="1"/>
  <c r="J26"/>
  <c r="J19"/>
  <c r="J10"/>
  <c r="J63" l="1"/>
  <c r="J131" s="1"/>
  <c r="J157" s="1"/>
  <c r="J177" s="1"/>
  <c r="L827" i="2"/>
  <c r="L392"/>
  <c r="L406"/>
  <c r="L140"/>
  <c r="L281"/>
  <c r="L320"/>
  <c r="L357"/>
  <c r="L10"/>
  <c r="N412"/>
  <c r="N406" s="1"/>
  <c r="Q412"/>
  <c r="R412"/>
  <c r="Q415"/>
  <c r="R415"/>
  <c r="R406" l="1"/>
  <c r="Q406"/>
  <c r="L825"/>
  <c r="L832" s="1"/>
  <c r="K393"/>
  <c r="J393"/>
  <c r="K402"/>
  <c r="M402"/>
  <c r="K386"/>
  <c r="M386"/>
  <c r="N386"/>
  <c r="Q386"/>
  <c r="R386"/>
  <c r="J386"/>
  <c r="K340"/>
  <c r="J340"/>
  <c r="K335"/>
  <c r="K321"/>
  <c r="K324"/>
  <c r="K316"/>
  <c r="K311" s="1"/>
  <c r="K308"/>
  <c r="M308"/>
  <c r="Q308"/>
  <c r="R308"/>
  <c r="K296"/>
  <c r="K282"/>
  <c r="K291"/>
  <c r="K185"/>
  <c r="J185"/>
  <c r="M564"/>
  <c r="M522" s="1"/>
  <c r="N651"/>
  <c r="M651"/>
  <c r="N649"/>
  <c r="M649"/>
  <c r="Q522"/>
  <c r="R522"/>
  <c r="N522"/>
  <c r="Q444"/>
  <c r="R444"/>
  <c r="N444"/>
  <c r="M690"/>
  <c r="M647"/>
  <c r="K15"/>
  <c r="K29"/>
  <c r="N141"/>
  <c r="N140" s="1"/>
  <c r="Q141"/>
  <c r="Q140" s="1"/>
  <c r="R141"/>
  <c r="R140" s="1"/>
  <c r="L10" i="1"/>
  <c r="K320" i="2" l="1"/>
  <c r="N828"/>
  <c r="N360"/>
  <c r="N362"/>
  <c r="N321"/>
  <c r="N320" s="1"/>
  <c r="J811"/>
  <c r="J828" s="1"/>
  <c r="Q828"/>
  <c r="L26" i="1"/>
  <c r="R828" i="2"/>
  <c r="S26" i="1"/>
  <c r="O26"/>
  <c r="R320" i="2"/>
  <c r="Q320"/>
  <c r="M320"/>
  <c r="R316"/>
  <c r="R311" s="1"/>
  <c r="Q316"/>
  <c r="Q311" s="1"/>
  <c r="N316"/>
  <c r="N311" s="1"/>
  <c r="R402"/>
  <c r="Q402"/>
  <c r="N402"/>
  <c r="R404"/>
  <c r="Q404"/>
  <c r="S19" i="1"/>
  <c r="O19"/>
  <c r="S10"/>
  <c r="O10"/>
  <c r="L19"/>
  <c r="L131" l="1"/>
  <c r="Q392" i="2"/>
  <c r="R392"/>
  <c r="S131" i="1"/>
  <c r="S157" s="1"/>
  <c r="S177" s="1"/>
  <c r="O131"/>
  <c r="N10" i="2"/>
  <c r="O157" i="1" l="1"/>
  <c r="O177" s="1"/>
  <c r="M721" i="2"/>
  <c r="N389" l="1"/>
  <c r="K26" i="1"/>
  <c r="I53"/>
  <c r="I39"/>
  <c r="I35" s="1"/>
  <c r="I26"/>
  <c r="I19"/>
  <c r="I10"/>
  <c r="I108"/>
  <c r="I63" s="1"/>
  <c r="K831" i="2"/>
  <c r="K415"/>
  <c r="K412"/>
  <c r="K404"/>
  <c r="K392" s="1"/>
  <c r="K389"/>
  <c r="K362"/>
  <c r="K360"/>
  <c r="K304"/>
  <c r="K281" s="1"/>
  <c r="K144"/>
  <c r="K141"/>
  <c r="K127"/>
  <c r="K110"/>
  <c r="K92"/>
  <c r="K71"/>
  <c r="K64"/>
  <c r="K38"/>
  <c r="K11"/>
  <c r="K828"/>
  <c r="K721"/>
  <c r="K690"/>
  <c r="K660"/>
  <c r="K639"/>
  <c r="K635"/>
  <c r="K587"/>
  <c r="K444"/>
  <c r="I304"/>
  <c r="I281" s="1"/>
  <c r="J304"/>
  <c r="J281" s="1"/>
  <c r="M444"/>
  <c r="J444"/>
  <c r="J522"/>
  <c r="J587"/>
  <c r="J668"/>
  <c r="J690"/>
  <c r="J560"/>
  <c r="J625"/>
  <c r="J647"/>
  <c r="M635"/>
  <c r="M587" s="1"/>
  <c r="J649"/>
  <c r="M668"/>
  <c r="N660"/>
  <c r="J635"/>
  <c r="J639"/>
  <c r="J660"/>
  <c r="M660"/>
  <c r="M826" l="1"/>
  <c r="K131" i="1"/>
  <c r="K157" s="1"/>
  <c r="K177" s="1"/>
  <c r="I157"/>
  <c r="I177" s="1"/>
  <c r="K357" i="2"/>
  <c r="K10"/>
  <c r="K827"/>
  <c r="K140"/>
  <c r="K406"/>
  <c r="J11"/>
  <c r="J15"/>
  <c r="J29"/>
  <c r="J38"/>
  <c r="J64"/>
  <c r="J71"/>
  <c r="J92"/>
  <c r="M828"/>
  <c r="M415"/>
  <c r="J415"/>
  <c r="M412"/>
  <c r="J412"/>
  <c r="J406" s="1"/>
  <c r="I412"/>
  <c r="N404"/>
  <c r="N392" s="1"/>
  <c r="M404"/>
  <c r="M392" s="1"/>
  <c r="J404"/>
  <c r="I404"/>
  <c r="I400"/>
  <c r="J400"/>
  <c r="M389"/>
  <c r="R362"/>
  <c r="Q362"/>
  <c r="M362"/>
  <c r="J362"/>
  <c r="I362"/>
  <c r="R360"/>
  <c r="R357" s="1"/>
  <c r="Q360"/>
  <c r="N357"/>
  <c r="M360"/>
  <c r="J360"/>
  <c r="I360"/>
  <c r="M316"/>
  <c r="M311" s="1"/>
  <c r="J316"/>
  <c r="I316"/>
  <c r="J721"/>
  <c r="J320"/>
  <c r="J144"/>
  <c r="J141"/>
  <c r="J127"/>
  <c r="J110"/>
  <c r="J389"/>
  <c r="I389"/>
  <c r="Q357" l="1"/>
  <c r="M406"/>
  <c r="K825"/>
  <c r="K832" s="1"/>
  <c r="J392"/>
  <c r="J10"/>
  <c r="M357"/>
  <c r="M825" s="1"/>
  <c r="I392"/>
  <c r="I357"/>
  <c r="J357"/>
  <c r="J140"/>
  <c r="I311"/>
  <c r="J311"/>
  <c r="H53" i="1"/>
  <c r="H26"/>
  <c r="H19"/>
  <c r="H10"/>
  <c r="Q721" i="2"/>
  <c r="Q825" s="1"/>
  <c r="R721"/>
  <c r="R825" s="1"/>
  <c r="N721"/>
  <c r="N825" s="1"/>
  <c r="R827"/>
  <c r="Q827"/>
  <c r="N668"/>
  <c r="R635"/>
  <c r="Q635"/>
  <c r="N635"/>
  <c r="R639"/>
  <c r="Q639"/>
  <c r="Q647"/>
  <c r="R647"/>
  <c r="N647"/>
  <c r="R660"/>
  <c r="Q660"/>
  <c r="R587"/>
  <c r="Q587"/>
  <c r="N587"/>
  <c r="P125" i="1"/>
  <c r="Q125"/>
  <c r="R125"/>
  <c r="F819" i="2"/>
  <c r="F429"/>
  <c r="F426"/>
  <c r="F384"/>
  <c r="F382"/>
  <c r="F378"/>
  <c r="F377" s="1"/>
  <c r="F374"/>
  <c r="F371"/>
  <c r="F367"/>
  <c r="F366" s="1"/>
  <c r="F277"/>
  <c r="F276" s="1"/>
  <c r="F273"/>
  <c r="F271"/>
  <c r="F266"/>
  <c r="F265" s="1"/>
  <c r="F84"/>
  <c r="C157" i="1"/>
  <c r="D84" i="2"/>
  <c r="D194"/>
  <c r="D196"/>
  <c r="D204"/>
  <c r="D208"/>
  <c r="D210"/>
  <c r="D266"/>
  <c r="D265" s="1"/>
  <c r="D271"/>
  <c r="D273"/>
  <c r="D277"/>
  <c r="D276" s="1"/>
  <c r="D358"/>
  <c r="D367"/>
  <c r="D366" s="1"/>
  <c r="D371"/>
  <c r="D374"/>
  <c r="D378"/>
  <c r="D377" s="1"/>
  <c r="D382"/>
  <c r="D384"/>
  <c r="D426"/>
  <c r="D429"/>
  <c r="C56" i="1"/>
  <c r="C138"/>
  <c r="C147"/>
  <c r="C151"/>
  <c r="D819" i="2"/>
  <c r="C846"/>
  <c r="C843"/>
  <c r="C844" s="1"/>
  <c r="C834"/>
  <c r="C836" s="1"/>
  <c r="C837"/>
  <c r="C838" s="1"/>
  <c r="C840"/>
  <c r="M827"/>
  <c r="C845" l="1"/>
  <c r="M832"/>
  <c r="L157" i="1"/>
  <c r="L177" s="1"/>
  <c r="C835" i="2"/>
  <c r="N827"/>
  <c r="D425"/>
  <c r="D381"/>
  <c r="C154" i="1"/>
  <c r="F381" i="2"/>
  <c r="D370"/>
  <c r="F270"/>
  <c r="F370"/>
  <c r="D270"/>
  <c r="F425"/>
  <c r="R832" l="1"/>
  <c r="N832"/>
  <c r="Q832"/>
</calcChain>
</file>

<file path=xl/sharedStrings.xml><?xml version="1.0" encoding="utf-8"?>
<sst xmlns="http://schemas.openxmlformats.org/spreadsheetml/2006/main" count="1072" uniqueCount="685">
  <si>
    <t>212 004 - príjem z prenájmu bytu - príjem ponížený na základe odpredaja bytu do OV.</t>
  </si>
  <si>
    <t>Bežné príjmy spolu:</t>
  </si>
  <si>
    <t>Kapitálové výdavky spolu: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</si>
  <si>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</si>
  <si>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</si>
  <si>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</si>
  <si>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</si>
  <si>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</si>
  <si>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</si>
  <si>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</si>
  <si>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635 001</t>
  </si>
  <si>
    <t>635 002</t>
  </si>
  <si>
    <t>637 001</t>
  </si>
  <si>
    <t>01.1.2 Finančná a rozpočtová oblasť</t>
  </si>
  <si>
    <t>01.3.3 Iné všeobecné služby /matrika/</t>
  </si>
  <si>
    <t>02.2.0 Civilná obrana</t>
  </si>
  <si>
    <t>632 001</t>
  </si>
  <si>
    <t>04.2.1.3 Veterinárna oblasť</t>
  </si>
  <si>
    <t>04.5.1 Cestná doprava</t>
  </si>
  <si>
    <t>05.2.0 Nakladanie s odpad.vodami</t>
  </si>
  <si>
    <t>06.4.0 Verejné osvetlenie</t>
  </si>
  <si>
    <t>641 001</t>
  </si>
  <si>
    <t>08.3.0 Vysielacie a vydavateľské služby</t>
  </si>
  <si>
    <t xml:space="preserve">10.1.2.3 </t>
  </si>
  <si>
    <t>10.2.0.1</t>
  </si>
  <si>
    <t>01.7.0  Transakcie verejného dlhu</t>
  </si>
  <si>
    <t>Bežné výdavky spolu:</t>
  </si>
  <si>
    <t xml:space="preserve">Bežné príjmy </t>
  </si>
  <si>
    <t>Rozpočtové príjmy spolu</t>
  </si>
  <si>
    <t>Kapitálové výdavky spolu</t>
  </si>
  <si>
    <t>Sumarizácia</t>
  </si>
  <si>
    <t>Odmeny</t>
  </si>
  <si>
    <t>dopravné a informač.značky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</si>
  <si>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</si>
  <si>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</si>
  <si>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</si>
  <si>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</si>
  <si>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</si>
  <si>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</si>
  <si>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</si>
  <si>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</si>
  <si>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</si>
  <si>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</si>
  <si>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</si>
  <si>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</si>
  <si>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</si>
  <si>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stroje a prístroje</t>
  </si>
  <si>
    <t>Cestovné náhrady</t>
  </si>
  <si>
    <t>Energie, voda a komunikácie</t>
  </si>
  <si>
    <t xml:space="preserve">Materiál </t>
  </si>
  <si>
    <t>Rutinná a štandartná údržba</t>
  </si>
  <si>
    <t>Služby</t>
  </si>
  <si>
    <t>Transfery v rámci verejnej správy</t>
  </si>
  <si>
    <t>Transfery jednotlivcom a nez.PO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</si>
  <si>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</si>
  <si>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</si>
  <si>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</si>
  <si>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</si>
  <si>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</si>
  <si>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</si>
  <si>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</si>
  <si>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</si>
  <si>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</si>
  <si>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</si>
  <si>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</si>
  <si>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</si>
  <si>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</si>
  <si>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</si>
  <si>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</si>
  <si>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</si>
  <si>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</si>
  <si>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</si>
  <si>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pracovné odevy, náradie, materiál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</si>
  <si>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</si>
  <si>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</si>
  <si>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</si>
  <si>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</si>
  <si>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</si>
  <si>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</si>
  <si>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</si>
  <si>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</si>
  <si>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</si>
  <si>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</si>
  <si>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</si>
  <si>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</si>
  <si>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</si>
  <si>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</si>
  <si>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</si>
  <si>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</si>
  <si>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</si>
  <si>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</si>
  <si>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</si>
  <si>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</si>
  <si>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</si>
  <si>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</si>
  <si>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</si>
  <si>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</si>
  <si>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Interiérového vybavenia</t>
  </si>
  <si>
    <t>Výpočtovej techniky</t>
  </si>
  <si>
    <t>Budov, objektov alebo ich častí</t>
  </si>
  <si>
    <t>Prevádzkových strojov, prístrojov, zariadení, techniky</t>
  </si>
  <si>
    <t>Nájomné za nájom</t>
  </si>
  <si>
    <t>Školenia, kurzy, semináre, porady, konferencie, symp.</t>
  </si>
  <si>
    <t>Všeobecné služby</t>
  </si>
  <si>
    <t>Špeciálne služby</t>
  </si>
  <si>
    <t>Poplatky a odvody</t>
  </si>
  <si>
    <t>Poistné</t>
  </si>
  <si>
    <t>Prídel do sociálneho fondu</t>
  </si>
  <si>
    <t>Odmeny a príspevky</t>
  </si>
  <si>
    <t>Odmeny zamestnancov mimopracovného pomeru</t>
  </si>
  <si>
    <t>Poštové služby a telekomunikačné služby</t>
  </si>
  <si>
    <t>Telekomunikačne techniky</t>
  </si>
  <si>
    <t>Prevádzkové stroje, prístroje, zariadenia, technika</t>
  </si>
  <si>
    <t>Pracovné odevy, obuv a pracovné pomôcky</t>
  </si>
  <si>
    <t>Materiál</t>
  </si>
  <si>
    <t>Potraviny</t>
  </si>
  <si>
    <t>Príspevkovej organizácii</t>
  </si>
  <si>
    <t>Nezisk. organizácii poskyt. všeobecne prosp. služby</t>
  </si>
  <si>
    <t>Na dávku v hmotnej núdzi a príspevky k dávke</t>
  </si>
  <si>
    <t>Jednotlivcovi</t>
  </si>
  <si>
    <t>Transfery prísp. organiz. nezaradenej v regis. organ.</t>
  </si>
  <si>
    <t>Nákup prevádzk. strojov, prístr., zariadení, techniky a náradia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</si>
  <si>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</si>
  <si>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</si>
  <si>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</si>
  <si>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</si>
  <si>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</si>
  <si>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</si>
  <si>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</si>
  <si>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</si>
  <si>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</si>
  <si>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Dividendy</t>
  </si>
  <si>
    <t>Z prenajatých pozemkov</t>
  </si>
  <si>
    <t>Z prenajatých budov, priestorov, objektov</t>
  </si>
  <si>
    <t>Za znečisťovanie ovzdušia</t>
  </si>
  <si>
    <t>Z výťažkov z lotérií a iných podobných hier</t>
  </si>
  <si>
    <t>Z refundácie</t>
  </si>
  <si>
    <t>Administratívne poplatky</t>
  </si>
  <si>
    <t>Poplatky a platby z nepriemyselného a náhodného predaja služieb</t>
  </si>
  <si>
    <t>Úroky z tuzemských úverov, pôžičiek, návratných finančných výpomocí, vkladov</t>
  </si>
  <si>
    <t>Granty XXXXX</t>
  </si>
  <si>
    <t>Zo štátneho rozpočtu XXXXXX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</si>
  <si>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</si>
  <si>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</si>
  <si>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</si>
  <si>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</si>
  <si>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</si>
  <si>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</si>
  <si>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</si>
  <si>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</si>
  <si>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</si>
  <si>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</si>
  <si>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</si>
  <si>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</si>
  <si>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</si>
  <si>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Výdavkové finančné operácie </t>
  </si>
  <si>
    <t>Rozpočtové výdavky spolu</t>
  </si>
  <si>
    <t>03.2.0 Ochrana pred požiarmi</t>
  </si>
  <si>
    <t xml:space="preserve"> 04.7.3 Cestovný ruch </t>
  </si>
  <si>
    <t xml:space="preserve">Knihy, časopisy, noviny, učebnice, učebné pomôcky </t>
  </si>
  <si>
    <t>05.1.0 Nakladanie s odpadmi</t>
  </si>
  <si>
    <t>08.2.0.9 Ostatné kultúrne služby vrátane kultúrnych domov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</si>
  <si>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</si>
  <si>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</si>
  <si>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</si>
  <si>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</si>
  <si>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vrátenie vlastných príjmov</t>
  </si>
  <si>
    <t>vzdelávacie poukazy</t>
  </si>
  <si>
    <t xml:space="preserve">04.1.2 Všeobecno-pracovná oblasť </t>
  </si>
  <si>
    <t xml:space="preserve">04.1.1  Všeobecná ekonomická a obchodná oblasť </t>
  </si>
  <si>
    <t>04.5.1.3 Správa a údržba ciest</t>
  </si>
  <si>
    <t>04.7.3 Cestovný ruch</t>
  </si>
  <si>
    <t>05.1.0   Nakladanie s odpadmi</t>
  </si>
  <si>
    <t>05.3.0 Znižovanie znečisťovania</t>
  </si>
  <si>
    <t>05.6.0 Ochrana životného prostredia inde neklasifikovaná</t>
  </si>
  <si>
    <t>06.1.0 Rozvoj bývania</t>
  </si>
  <si>
    <t>06.2.0 Rozvoj obcí</t>
  </si>
  <si>
    <t>Realizácia nových stavieb XXXXXXXX</t>
  </si>
  <si>
    <t>Prípravná a projektová dokumentácia XXXXXXXXX</t>
  </si>
  <si>
    <t>Ostatné kapitálové výdavky XXXXXXXXX</t>
  </si>
  <si>
    <t>Rekonštrukcia a modernizácia XXXXXXX</t>
  </si>
  <si>
    <t>Transfery v rámci verejnej správy - obci XXXXXXXXX</t>
  </si>
  <si>
    <t>Nákup nákl. vozidiel, ťahačov, príp. vozidiel XXXXXXXX.</t>
  </si>
  <si>
    <t xml:space="preserve">09.1.2.1 Základné vzdelanie s bežnou starostlivosťou  </t>
  </si>
  <si>
    <t xml:space="preserve">09.1.2.1 Základné vzdelanie s bežnou starostlivosťou </t>
  </si>
  <si>
    <t>10.2.0</t>
  </si>
  <si>
    <t>10.4.0</t>
  </si>
  <si>
    <t>321       10</t>
  </si>
  <si>
    <t>321       20</t>
  </si>
  <si>
    <t>321       30</t>
  </si>
  <si>
    <t>321       40</t>
  </si>
  <si>
    <t>111 003</t>
  </si>
  <si>
    <t>133 001</t>
  </si>
  <si>
    <t>133 003</t>
  </si>
  <si>
    <t>133 006</t>
  </si>
  <si>
    <t>133 013</t>
  </si>
  <si>
    <t>292 019</t>
  </si>
  <si>
    <t>632 001 20</t>
  </si>
  <si>
    <t>632 001 10</t>
  </si>
  <si>
    <t>633 006  10</t>
  </si>
  <si>
    <t>633 006  20</t>
  </si>
  <si>
    <t>641 001  10</t>
  </si>
  <si>
    <t>641 001  20</t>
  </si>
  <si>
    <t>642 014  10</t>
  </si>
  <si>
    <t>642 014  20</t>
  </si>
  <si>
    <t>821 005  10</t>
  </si>
  <si>
    <t>821 005  20</t>
  </si>
  <si>
    <t>821 005  30</t>
  </si>
  <si>
    <t>717 001  10</t>
  </si>
  <si>
    <t>717 001  20</t>
  </si>
  <si>
    <t>717 002  10</t>
  </si>
  <si>
    <t xml:space="preserve">717 002  20 </t>
  </si>
  <si>
    <t>Tuzemské úvery, pôžičky a návratné finančné výpomoci</t>
  </si>
  <si>
    <t>06.6.0 Bývanie a občianska vybavenosť inde neklasifikované</t>
  </si>
  <si>
    <t>08.1.0 Rekreačné a športové služby</t>
  </si>
  <si>
    <t xml:space="preserve">07.6.0 Zdravotníctvo inde neklasifikované </t>
  </si>
  <si>
    <t xml:space="preserve">Nedaňové príjmy - príjmy z vlastníctva majetku </t>
  </si>
  <si>
    <t xml:space="preserve">za opatrovateľskú službu </t>
  </si>
  <si>
    <t xml:space="preserve">Poplatky a platby za služby </t>
  </si>
  <si>
    <t xml:space="preserve">za rozhlas, fax, kopírovanie </t>
  </si>
  <si>
    <t xml:space="preserve">Transfery na aktivačnú činnosť </t>
  </si>
  <si>
    <t xml:space="preserve">Transfer na matriku </t>
  </si>
  <si>
    <t xml:space="preserve">Základná škola </t>
  </si>
  <si>
    <t xml:space="preserve"> </t>
  </si>
  <si>
    <t>0.1.1.1.6</t>
  </si>
  <si>
    <t xml:space="preserve">Telekomunikačné služby </t>
  </si>
  <si>
    <t>633 006/2</t>
  </si>
  <si>
    <t>633 006/3</t>
  </si>
  <si>
    <t>633 009/1</t>
  </si>
  <si>
    <t>634 001/1</t>
  </si>
  <si>
    <t xml:space="preserve">PHM Fekál </t>
  </si>
  <si>
    <t xml:space="preserve">Bežné transfery </t>
  </si>
  <si>
    <t xml:space="preserve">Prevod na prenesené kompetencie </t>
  </si>
  <si>
    <t xml:space="preserve">Kultúrna komisia </t>
  </si>
  <si>
    <t xml:space="preserve">642 006/1 </t>
  </si>
  <si>
    <t xml:space="preserve">Mikroregión členské </t>
  </si>
  <si>
    <t xml:space="preserve">Športový klub </t>
  </si>
  <si>
    <t xml:space="preserve">Cestná daň </t>
  </si>
  <si>
    <t xml:space="preserve">Úrazové poistenie </t>
  </si>
  <si>
    <t xml:space="preserve">Invalidné poistenie </t>
  </si>
  <si>
    <t xml:space="preserve">Poistenie v nezamestnanosti </t>
  </si>
  <si>
    <t>PHM</t>
  </si>
  <si>
    <t>1.0.5.0</t>
  </si>
  <si>
    <t xml:space="preserve">Aktivačvá činnosť </t>
  </si>
  <si>
    <t xml:space="preserve">Odev a obuv </t>
  </si>
  <si>
    <t xml:space="preserve">Služby </t>
  </si>
  <si>
    <t>1.0.2.0.2</t>
  </si>
  <si>
    <t xml:space="preserve">Sociálne služby - opatrovateľky </t>
  </si>
  <si>
    <t xml:space="preserve">Tzarifný plat </t>
  </si>
  <si>
    <t xml:space="preserve">Poistné zdravotná poisťovňa </t>
  </si>
  <si>
    <t xml:space="preserve">Poistné nemocenské </t>
  </si>
  <si>
    <t xml:space="preserve">Poistné starobné </t>
  </si>
  <si>
    <t xml:space="preserve">Poistenie - rezervný fond </t>
  </si>
  <si>
    <t xml:space="preserve">prostriedky na odvody </t>
  </si>
  <si>
    <t xml:space="preserve">nemocenské </t>
  </si>
  <si>
    <t xml:space="preserve">nemocenské, odškodnenie úrazu </t>
  </si>
  <si>
    <t xml:space="preserve">školské potreby </t>
  </si>
  <si>
    <t xml:space="preserve">štipendium </t>
  </si>
  <si>
    <t xml:space="preserve">predpokladané príjmy </t>
  </si>
  <si>
    <t>713.004</t>
  </si>
  <si>
    <t xml:space="preserve">Nákup kopírky </t>
  </si>
  <si>
    <t xml:space="preserve">Zástavka - Svetlá </t>
  </si>
  <si>
    <t xml:space="preserve">Materská škola - PC + tlačiareň </t>
  </si>
  <si>
    <t xml:space="preserve">Školská jedáleň - PC + tlačiareň </t>
  </si>
  <si>
    <t xml:space="preserve">Základná škola - počítačová učebňa </t>
  </si>
  <si>
    <t xml:space="preserve">Požiadavka na kapitálové výdavky - ZŠ, ŠK, MŠ </t>
  </si>
  <si>
    <t xml:space="preserve">Požiadavka na havarijné situácie  ZŠ : </t>
  </si>
  <si>
    <t xml:space="preserve">   </t>
  </si>
  <si>
    <t xml:space="preserve">Havarijný stav </t>
  </si>
  <si>
    <t xml:space="preserve">Nákup kníh do knižnice </t>
  </si>
  <si>
    <t xml:space="preserve">Nákup ozvučenia </t>
  </si>
  <si>
    <t>637 005/1</t>
  </si>
  <si>
    <t xml:space="preserve">Spracovanie projektov + spolufinancovanie grantov </t>
  </si>
  <si>
    <t xml:space="preserve">Hygienické potreby </t>
  </si>
  <si>
    <t>642 002/2</t>
  </si>
  <si>
    <t>OZVENY</t>
  </si>
  <si>
    <t>Poistné do SZP</t>
  </si>
  <si>
    <t xml:space="preserve">Vlastné príjmy škola </t>
  </si>
  <si>
    <t>133004</t>
  </si>
  <si>
    <t>Za výherný hrací automat</t>
  </si>
  <si>
    <t xml:space="preserve">Z prenájmu pozemkov </t>
  </si>
  <si>
    <t xml:space="preserve">2009 v tis. Sk </t>
  </si>
  <si>
    <t>223001/3</t>
  </si>
  <si>
    <t xml:space="preserve">za kuka nádoby </t>
  </si>
  <si>
    <t xml:space="preserve">za vývoz fekálií </t>
  </si>
  <si>
    <t xml:space="preserve">Nedaňové príjmy </t>
  </si>
  <si>
    <t xml:space="preserve">Z výťažkov z lotérie </t>
  </si>
  <si>
    <t>312 001/2</t>
  </si>
  <si>
    <t>312 008/1</t>
  </si>
  <si>
    <t xml:space="preserve">Prenesené kompetencie - REGOP </t>
  </si>
  <si>
    <t xml:space="preserve">Prenesené kompetencie - Životné prostredie </t>
  </si>
  <si>
    <t>312 008/4</t>
  </si>
  <si>
    <t>Prenesené kompetebcie - Cestná doprava</t>
  </si>
  <si>
    <t>2009 v tis. Sk</t>
  </si>
  <si>
    <t>Energie - plyn</t>
  </si>
  <si>
    <t>632 003/3</t>
  </si>
  <si>
    <t>Internet</t>
  </si>
  <si>
    <t xml:space="preserve">Nákup kuka nádob </t>
  </si>
  <si>
    <t>633 004/1</t>
  </si>
  <si>
    <t xml:space="preserve">Nákup prívesného vozíka </t>
  </si>
  <si>
    <t>633 004/2</t>
  </si>
  <si>
    <t xml:space="preserve">Pec Svetlá KD </t>
  </si>
  <si>
    <t xml:space="preserve">Pracovná obuv a odev </t>
  </si>
  <si>
    <t xml:space="preserve">PHM osobné auto </t>
  </si>
  <si>
    <t>634 001/2</t>
  </si>
  <si>
    <t xml:space="preserve">Za použitie SW </t>
  </si>
  <si>
    <t xml:space="preserve">Výmena okien OÚ </t>
  </si>
  <si>
    <t xml:space="preserve">Výmena okien MŠ </t>
  </si>
  <si>
    <t>635 006/2</t>
  </si>
  <si>
    <t xml:space="preserve">Oprava podlahy sála KD </t>
  </si>
  <si>
    <t>635 006/3</t>
  </si>
  <si>
    <t xml:space="preserve">Údržba rozhlasu </t>
  </si>
  <si>
    <t xml:space="preserve">Stravné </t>
  </si>
  <si>
    <t xml:space="preserve">Odmeny poslancom </t>
  </si>
  <si>
    <t xml:space="preserve">Provízie - za spracovanie SIPO </t>
  </si>
  <si>
    <t xml:space="preserve">Prevod na premnesené kompetencie </t>
  </si>
  <si>
    <t>642 006/2</t>
  </si>
  <si>
    <t xml:space="preserve">Cestovné </t>
  </si>
  <si>
    <t xml:space="preserve">Energie </t>
  </si>
  <si>
    <t xml:space="preserve">Publikácie </t>
  </si>
  <si>
    <t xml:space="preserve">Ošatné </t>
  </si>
  <si>
    <t xml:space="preserve">Členské </t>
  </si>
  <si>
    <t>Štartovné</t>
  </si>
  <si>
    <t xml:space="preserve">Občerstvenie </t>
  </si>
  <si>
    <t>633-642</t>
  </si>
  <si>
    <t xml:space="preserve">príjmy z minulých rokov </t>
  </si>
  <si>
    <t xml:space="preserve">príjmy minulé roky </t>
  </si>
  <si>
    <t xml:space="preserve">Príjmy z minulých rokov </t>
  </si>
  <si>
    <t>633 004/3</t>
  </si>
  <si>
    <t xml:space="preserve">Čerpadlo pec OÚ </t>
  </si>
  <si>
    <t xml:space="preserve">stravovanie </t>
  </si>
  <si>
    <t xml:space="preserve">Údržba strojov a prístrojov </t>
  </si>
  <si>
    <t xml:space="preserve">Prenesené kompetencie </t>
  </si>
  <si>
    <t xml:space="preserve">výdavky cestovné </t>
  </si>
  <si>
    <t>Spolufinancovanie projektov+ opravy striech a ciest</t>
  </si>
  <si>
    <t xml:space="preserve">Spolufinancovanie projektov </t>
  </si>
  <si>
    <t>717 001 - spolufinancovanie ihriska - realizácia nových stavieb</t>
  </si>
  <si>
    <t xml:space="preserve">Rybárske lístky </t>
  </si>
  <si>
    <t>Malohont</t>
  </si>
  <si>
    <t>642006/3</t>
  </si>
  <si>
    <t xml:space="preserve">jednotlivec </t>
  </si>
  <si>
    <t xml:space="preserve">z minulých rokov </t>
  </si>
  <si>
    <t>625 006/2</t>
  </si>
  <si>
    <t xml:space="preserve">Oprava budov - strechy </t>
  </si>
  <si>
    <t>za automat</t>
  </si>
  <si>
    <t xml:space="preserve">Použitie  dotácie z MF </t>
  </si>
  <si>
    <t xml:space="preserve">453 000  Finančné oprerácie príjmové </t>
  </si>
  <si>
    <t>Základná škola stravovanie</t>
  </si>
  <si>
    <t>NUP</t>
  </si>
  <si>
    <t>prostriedky KŠU</t>
  </si>
  <si>
    <t>1.0.7.0</t>
  </si>
  <si>
    <t>aktivačná</t>
  </si>
  <si>
    <t xml:space="preserve">Rozpočet 2012 v EUR </t>
  </si>
  <si>
    <t>133 012</t>
  </si>
  <si>
    <t xml:space="preserve">Za verejné priestranstvo </t>
  </si>
  <si>
    <t xml:space="preserve">Voľby NR - SR </t>
  </si>
  <si>
    <t>Recyklačný fond</t>
  </si>
  <si>
    <t xml:space="preserve">Projekt pri Zbrojnici </t>
  </si>
  <si>
    <t xml:space="preserve">Z predaja pozemkov </t>
  </si>
  <si>
    <t xml:space="preserve">Projekt Požiarna zbrojnica </t>
  </si>
  <si>
    <t xml:space="preserve">Príjem z predaja pozemku </t>
  </si>
  <si>
    <t xml:space="preserve">Za porušenie predpisov </t>
  </si>
  <si>
    <t>Protipovodňové</t>
  </si>
  <si>
    <t xml:space="preserve">Projekt cesta </t>
  </si>
  <si>
    <t xml:space="preserve">projekt PZ - z min. financií </t>
  </si>
  <si>
    <t xml:space="preserve">Projekt MŠ </t>
  </si>
  <si>
    <t xml:space="preserve">Chránená dielňa </t>
  </si>
  <si>
    <t xml:space="preserve">Údržba softvéru </t>
  </si>
  <si>
    <t>Údržba strojov a prístrojov</t>
  </si>
  <si>
    <t>Prenesené kompetencie</t>
  </si>
  <si>
    <t>Nákup tlačiarne</t>
  </si>
  <si>
    <t>10.5.0</t>
  </si>
  <si>
    <t xml:space="preserve">ˇProtipovodňové práce </t>
  </si>
  <si>
    <t>Mzdy</t>
  </si>
  <si>
    <t>Odvody VZP</t>
  </si>
  <si>
    <t>Odvody ost.poisťovne zdravotné</t>
  </si>
  <si>
    <t xml:space="preserve">Odvody </t>
  </si>
  <si>
    <t xml:space="preserve">Služby špeciálne </t>
  </si>
  <si>
    <t xml:space="preserve">Odmeny </t>
  </si>
  <si>
    <t xml:space="preserve">Sociálna výpomoc </t>
  </si>
  <si>
    <t xml:space="preserve">Finančné operácie </t>
  </si>
  <si>
    <t>Rozpočet 2012 v Eur</t>
  </si>
  <si>
    <t>Projekt pri PZ - daň</t>
  </si>
  <si>
    <t>Dotácia  na miestny rozhlas</t>
  </si>
  <si>
    <t xml:space="preserve">špeciálne služby </t>
  </si>
  <si>
    <t>Pilotný projekt ZŠ- šport</t>
  </si>
  <si>
    <t xml:space="preserve">Daň za projekt požiarna zbrojnica </t>
  </si>
  <si>
    <t>Skutočnosť 2010 v Eur</t>
  </si>
  <si>
    <t>Cestná doprava</t>
  </si>
  <si>
    <t>za hrobové miesta / cintorínsky poplatok</t>
  </si>
  <si>
    <t>223001</t>
  </si>
  <si>
    <t xml:space="preserve">Recyklačný fond </t>
  </si>
  <si>
    <t>za pohrebné auto</t>
  </si>
  <si>
    <t>Skutočnosť    2010 v Eur</t>
  </si>
  <si>
    <t xml:space="preserve">Spolufinancovanie projektu- MŠ </t>
  </si>
  <si>
    <t>10.7.0</t>
  </si>
  <si>
    <t>09.1.1.1</t>
  </si>
  <si>
    <t>09.1.1.1.</t>
  </si>
  <si>
    <t>10.1.2.3</t>
  </si>
  <si>
    <t xml:space="preserve">Mzdy </t>
  </si>
  <si>
    <t xml:space="preserve">Odvody ZP </t>
  </si>
  <si>
    <t xml:space="preserve">Odvody poistné </t>
  </si>
  <si>
    <t xml:space="preserve">Prídel . Zo ŠR pre MŠ </t>
  </si>
  <si>
    <t xml:space="preserve">Za stavebný dozor </t>
  </si>
  <si>
    <t>Skutočnosť 2013 v Eur</t>
  </si>
  <si>
    <t>Dotácia z inej obce</t>
  </si>
  <si>
    <t xml:space="preserve">Požiarna zbrojnica </t>
  </si>
  <si>
    <t>Odchodné</t>
  </si>
  <si>
    <t xml:space="preserve">Jednotlivcovi </t>
  </si>
  <si>
    <t xml:space="preserve">Voľby </t>
  </si>
  <si>
    <t xml:space="preserve">Interiérové vybavenie </t>
  </si>
  <si>
    <t>Kreditné príplatky</t>
  </si>
  <si>
    <t>Bežné výdavky za obec</t>
  </si>
  <si>
    <t>Bežné výdavky za školu</t>
  </si>
  <si>
    <t>sponzorský dar</t>
  </si>
  <si>
    <t xml:space="preserve">Dotácia na cesty </t>
  </si>
  <si>
    <t>Interierové vybavenie</t>
  </si>
  <si>
    <t>Skutočnosť 2014 v Eur</t>
  </si>
  <si>
    <t xml:space="preserve">Z dobropisov </t>
  </si>
  <si>
    <t xml:space="preserve">Z refundácie </t>
  </si>
  <si>
    <t xml:space="preserve">Základná škola okrem preneseného výkonu ŠS </t>
  </si>
  <si>
    <t xml:space="preserve">Dotácia na Dni obce </t>
  </si>
  <si>
    <t xml:space="preserve">Dotácia strecha OU </t>
  </si>
  <si>
    <t xml:space="preserve">Voľby EP </t>
  </si>
  <si>
    <t xml:space="preserve">Voľby prezidenta </t>
  </si>
  <si>
    <t xml:space="preserve">Voľby komunálne </t>
  </si>
  <si>
    <t xml:space="preserve">CO </t>
  </si>
  <si>
    <t>Spolu 312001 zdroj 111</t>
  </si>
  <si>
    <t>Chránená dielňa zdroj 1161</t>
  </si>
  <si>
    <t>Transfer na matriku - pren.výk.šs</t>
  </si>
  <si>
    <t>Prenesené kompetencie- Stavebný úrad zdroj 11H</t>
  </si>
  <si>
    <t xml:space="preserve">Dotácia Centrum voľného času Hnúšťa </t>
  </si>
  <si>
    <t xml:space="preserve">Dohoda o mimoprca. </t>
  </si>
  <si>
    <t xml:space="preserve">Splátka úveru </t>
  </si>
  <si>
    <t xml:space="preserve">presun FP z roku 2014 KZ 131 E </t>
  </si>
  <si>
    <t xml:space="preserve">Referendum </t>
  </si>
  <si>
    <t>Referendum</t>
  </si>
  <si>
    <t xml:space="preserve">Prevádzkové stroje </t>
  </si>
  <si>
    <t>Stravovanie</t>
  </si>
  <si>
    <t>Prídel do SF</t>
  </si>
  <si>
    <t xml:space="preserve">Všeobecný materiál </t>
  </si>
  <si>
    <t xml:space="preserve">Všeobecné služby </t>
  </si>
  <si>
    <t>Prostriedky z roku 2014 KZ 131E</t>
  </si>
  <si>
    <t xml:space="preserve">Dopravné </t>
  </si>
  <si>
    <t>Základná škola - príspevok na deti zo SZP</t>
  </si>
  <si>
    <t xml:space="preserve">Materská škola deti do 5 rokov </t>
  </si>
  <si>
    <t xml:space="preserve">Základná škola projekt </t>
  </si>
  <si>
    <t>Zapojenie do rozpočtu - projekt ZŠ KZ 131E</t>
  </si>
  <si>
    <t xml:space="preserve">Bežné výdavky originálne kompetencie </t>
  </si>
  <si>
    <t xml:space="preserve">Dotácia na šport </t>
  </si>
  <si>
    <t xml:space="preserve">za dom smútku </t>
  </si>
  <si>
    <t>Stroje a prístroje</t>
  </si>
  <si>
    <t>Prenájom strojov</t>
  </si>
  <si>
    <t>Vodné</t>
  </si>
  <si>
    <t>Náhrady</t>
  </si>
  <si>
    <t>Prídel do soc.fondu</t>
  </si>
  <si>
    <t xml:space="preserve">Nemocenské </t>
  </si>
  <si>
    <t xml:space="preserve">Prostriedky na mzdy </t>
  </si>
  <si>
    <t>Nemocenské</t>
  </si>
  <si>
    <t>Bežné transfery</t>
  </si>
  <si>
    <t xml:space="preserve">Opatrovateľská služba </t>
  </si>
  <si>
    <t xml:space="preserve">Nákup pozemkov </t>
  </si>
  <si>
    <t>Vymeranie IBV</t>
  </si>
  <si>
    <t xml:space="preserve">Stravovanie </t>
  </si>
  <si>
    <t xml:space="preserve">Poplatky banke </t>
  </si>
  <si>
    <t>Voda</t>
  </si>
  <si>
    <t xml:space="preserve">Výpočtová technika </t>
  </si>
  <si>
    <t xml:space="preserve">Materiál, obuv, odev, prevádzkové stroje </t>
  </si>
  <si>
    <t xml:space="preserve">Prostriedky na odvody </t>
  </si>
  <si>
    <t xml:space="preserve">Dohody o vykoní práce </t>
  </si>
  <si>
    <t>Enegie</t>
  </si>
  <si>
    <t>Cestovné</t>
  </si>
  <si>
    <t xml:space="preserve">Prevádzkové náklady </t>
  </si>
  <si>
    <t xml:space="preserve">Interierové vybavenie </t>
  </si>
  <si>
    <t xml:space="preserve">Učebnice, vzdelávacie poukazy </t>
  </si>
  <si>
    <t xml:space="preserve">Odevy </t>
  </si>
  <si>
    <t xml:space="preserve">Licenicie </t>
  </si>
  <si>
    <t>Všeobecný materiál , učebnice</t>
  </si>
  <si>
    <t>Palivo</t>
  </si>
  <si>
    <t xml:space="preserve">Údržba prevádzkových strojov, techniky </t>
  </si>
  <si>
    <t>Na odchodné</t>
  </si>
  <si>
    <t xml:space="preserve">Cestovné žiakom </t>
  </si>
  <si>
    <t>Energie rok 2013</t>
  </si>
  <si>
    <t>Dopravné rok  2013</t>
  </si>
  <si>
    <t xml:space="preserve">Jednotlivec </t>
  </si>
  <si>
    <t xml:space="preserve">Z príjmov výdavky </t>
  </si>
  <si>
    <t>Výdavky z roku 2011</t>
  </si>
  <si>
    <t>Štipendiou - UPSV a R</t>
  </si>
  <si>
    <t xml:space="preserve">Voda </t>
  </si>
  <si>
    <t xml:space="preserve">Licencie </t>
  </si>
  <si>
    <t xml:space="preserve">Údržba výpočtovej techniky </t>
  </si>
  <si>
    <t xml:space="preserve">Údržba budov </t>
  </si>
  <si>
    <t xml:space="preserve">Poistné </t>
  </si>
  <si>
    <t>Dopravné žiaci</t>
  </si>
  <si>
    <t>05.2.0 Nakladanie s odpadovými vodami</t>
  </si>
  <si>
    <t>Rekonštrukcia  strechy ZŠ</t>
  </si>
  <si>
    <t>doplniť</t>
  </si>
  <si>
    <t>Telekomunikačná technika</t>
  </si>
  <si>
    <t>Pracovný odev, obuv</t>
  </si>
  <si>
    <t>Transfery na odchodné</t>
  </si>
  <si>
    <t>Interierové vybavenie z príjmov</t>
  </si>
  <si>
    <t>Výpočtová technika z príjmov</t>
  </si>
  <si>
    <t xml:space="preserve">Prevádzkové stroje, prístroje z dobropisu </t>
  </si>
  <si>
    <t>Materská škola - predškoláci zo ŠR</t>
  </si>
  <si>
    <t>Budovanie a modernizácia verejného osvetlenia pre mestá a obce</t>
  </si>
  <si>
    <t>Nenávratný finančný príspevok</t>
  </si>
  <si>
    <t>Úver z VÚB na prefinancovanie budovania a modernizácie VO</t>
  </si>
  <si>
    <t>Údržba budov, ciest</t>
  </si>
  <si>
    <t>Softvér</t>
  </si>
  <si>
    <t>Cestovné (vzdelávania)</t>
  </si>
  <si>
    <t>Údržba výpočtovje techniky</t>
  </si>
  <si>
    <t>Údržba prevádzkových strojov, prístrojov</t>
  </si>
  <si>
    <t>Údržba budovy</t>
  </si>
  <si>
    <t xml:space="preserve">Rekonštrukcia a modernizácia </t>
  </si>
  <si>
    <t>PRÍJMY</t>
  </si>
  <si>
    <t>VÝDAVKY</t>
  </si>
  <si>
    <t xml:space="preserve">Projektová dokumentácia </t>
  </si>
  <si>
    <t>Poistné do ZP, SP, DDS</t>
  </si>
  <si>
    <t>Skutočnosť 2015 v Eur</t>
  </si>
  <si>
    <t>Knihy, časopisy, učebné pomôcky</t>
  </si>
  <si>
    <t>Pracovná odev, obuv</t>
  </si>
  <si>
    <t>Školenia, porady</t>
  </si>
  <si>
    <t>Na nemocenské</t>
  </si>
  <si>
    <t>Tarifný plat, príplatky</t>
  </si>
  <si>
    <t>Prevádzkové stroje, prístroje, náradie</t>
  </si>
  <si>
    <t>Palivo pohonné hmoty</t>
  </si>
  <si>
    <t>Školenia, kurzy, porady</t>
  </si>
  <si>
    <t>Poplatky banke, odvody</t>
  </si>
  <si>
    <t>Údržba prev. strojov, prístrojov, výťahov</t>
  </si>
  <si>
    <t>Dohody o vykoní práce</t>
  </si>
  <si>
    <t>Členské príspevky</t>
  </si>
  <si>
    <t>Základná škola - dopravné</t>
  </si>
  <si>
    <t>Dohody o vykonaní práce</t>
  </si>
  <si>
    <t xml:space="preserve">Knihy, časopisy, učebné pomôcky </t>
  </si>
  <si>
    <t>Všeobecný materiál (čiastiace, tlačivá, kancel. potr.)</t>
  </si>
  <si>
    <t>Licencie na software</t>
  </si>
  <si>
    <t>Stravné hmotná núdza</t>
  </si>
  <si>
    <t>ZŠ dopravné žiaci</t>
  </si>
  <si>
    <t>ZŠ príspevok na SZP</t>
  </si>
  <si>
    <t>ZŠ vzdelávacie poukazy</t>
  </si>
  <si>
    <t>MŠ predškoláci zo ŠR</t>
  </si>
  <si>
    <t>Energie - elektrina, plyn</t>
  </si>
  <si>
    <t xml:space="preserve">PHM kosačky </t>
  </si>
  <si>
    <t>Dotácia z obce - Jednota klubu dôchodcov</t>
  </si>
  <si>
    <t xml:space="preserve">Dotácia z obce - OZVENY </t>
  </si>
  <si>
    <t>Dotácia z obce - Základná organizácia SZPB</t>
  </si>
  <si>
    <t>Dotácia z obce - Športový klub Hrachovo</t>
  </si>
  <si>
    <t>Rutinná a štandardná údržba</t>
  </si>
  <si>
    <t xml:space="preserve">Softvér </t>
  </si>
  <si>
    <t>Konkurzy a súťaže</t>
  </si>
  <si>
    <t>Pracovný odev a obuv</t>
  </si>
  <si>
    <t>Kokurzy a súťaže</t>
  </si>
  <si>
    <t>PHM požiarne auto, olej, zmes</t>
  </si>
  <si>
    <t>PHM osobné auto, olej, zmes</t>
  </si>
  <si>
    <t>Všeobecné služby - Recyklačný fond</t>
  </si>
  <si>
    <t>Cestná daň</t>
  </si>
  <si>
    <t>PHM fekál, olej, zmes</t>
  </si>
  <si>
    <t>Odmeny zamestnancom mimopracovného pomeru</t>
  </si>
  <si>
    <t>Poistenie do Všeobecnej zdravotnej poisťovne</t>
  </si>
  <si>
    <t>Poistenie do ostatných zdravotných poisťovní</t>
  </si>
  <si>
    <t>Aktivačné - Úrad práce</t>
  </si>
  <si>
    <t>Prevencia kriminality, vandalizmu v obci - Inštalácia kamerového systému</t>
  </si>
  <si>
    <t>03.2.0 Požiarna ochrana</t>
  </si>
  <si>
    <t>08.2.0 Kultúrne služby</t>
  </si>
  <si>
    <t>09.1.2.1 Základná škola 1. stupeň</t>
  </si>
  <si>
    <t>09.2.1.1 Základná škola 2. stupeň</t>
  </si>
  <si>
    <t>09.5.0 Školský klub</t>
  </si>
  <si>
    <t>09.6.0.2 Školská jedáleň</t>
  </si>
  <si>
    <t>09.6.0.1 Základná škola</t>
  </si>
  <si>
    <t>Základná škola - lyžiarsky výcvik</t>
  </si>
  <si>
    <t>Základná škola - škola v prírode</t>
  </si>
  <si>
    <t>Prostriedky z roku 2015 KZ 131F</t>
  </si>
  <si>
    <t>Udržba budov, priestorov, objektov</t>
  </si>
  <si>
    <t>Transfery na nemocenské</t>
  </si>
  <si>
    <t>0.1.1.1 Výdavky obce</t>
  </si>
  <si>
    <t>223 001/1</t>
  </si>
  <si>
    <t>223 001/2</t>
  </si>
  <si>
    <t>223 001/4</t>
  </si>
  <si>
    <t>223 001/5</t>
  </si>
  <si>
    <t>223 001/6</t>
  </si>
  <si>
    <t>223 001/7</t>
  </si>
  <si>
    <t>292 012</t>
  </si>
  <si>
    <t>Spolu 312 012 zdroj 111</t>
  </si>
  <si>
    <t>Skutočnosť 2016 v Eur</t>
  </si>
  <si>
    <t>292 017</t>
  </si>
  <si>
    <t>Z vratiek</t>
  </si>
  <si>
    <t>Voľby do VÚC</t>
  </si>
  <si>
    <t>NFP Prevencia kriminality, vandalizmu v obci</t>
  </si>
  <si>
    <t>Dotácia na rekonštrukciu strechy zdravotného strediska</t>
  </si>
  <si>
    <t>Štúdie, expertízy, posudky</t>
  </si>
  <si>
    <t>04.6.0 Komunikácia</t>
  </si>
  <si>
    <t>Plyn</t>
  </si>
  <si>
    <t>Elektrina</t>
  </si>
  <si>
    <t>Telefón</t>
  </si>
  <si>
    <t>Poštovné</t>
  </si>
  <si>
    <t>Špeciálne služby - kamery</t>
  </si>
  <si>
    <t>Dane</t>
  </si>
  <si>
    <t>Prepravné</t>
  </si>
  <si>
    <t>Učebné pomôcky, didaktika</t>
  </si>
  <si>
    <t>Základná škola - vzdelávacie poukazy, krúžky</t>
  </si>
  <si>
    <t>09.1.1.1  Predškolská výchova s bežnou starostlivosťou - Materská škola</t>
  </si>
  <si>
    <t>Učebné pomôcky, IKT</t>
  </si>
  <si>
    <t>Všeobecné služby (revízie, BOZP, mzdy)</t>
  </si>
  <si>
    <t>Dohody o vykonaní práce (zasupovanie)</t>
  </si>
  <si>
    <t>Všeobecné služby (revízie, mzdy, BOZP)</t>
  </si>
  <si>
    <t xml:space="preserve">Presun z minulého roka </t>
  </si>
  <si>
    <t>Mzda</t>
  </si>
  <si>
    <t>Poistné spolu</t>
  </si>
  <si>
    <t>Nemocenské dávky</t>
  </si>
  <si>
    <t>Základná škola - ÚPSVaR § 54</t>
  </si>
  <si>
    <t>Jednotlivcom - dopravné</t>
  </si>
  <si>
    <t>Základná škola 2. stupeň - prostriedky z roku 2016 KZ 131G</t>
  </si>
  <si>
    <t>ZŠ škola v prírode</t>
  </si>
  <si>
    <t>ZŠ lyžiarsky výcvik</t>
  </si>
  <si>
    <t>ZŠ odchodné</t>
  </si>
  <si>
    <t>ZŠ učebnice</t>
  </si>
  <si>
    <t>Prenesené kompetencie - Register adries</t>
  </si>
  <si>
    <t>Rekonštrukcia strechy zdravotného strediska</t>
  </si>
  <si>
    <t>Poštové služby</t>
  </si>
  <si>
    <t>Členské ZMOS, ZPOZ, ZMOGaM, RVC, DCOM</t>
  </si>
  <si>
    <t>Dotácia z DPO SR - DHZ</t>
  </si>
  <si>
    <t>Projekt modernizácia verejného osvetlenia v obci</t>
  </si>
  <si>
    <t>Projektová dokumentácia - IBV</t>
  </si>
  <si>
    <t>Realizácia - IBV</t>
  </si>
  <si>
    <t>Stavebné povolenie - IBV</t>
  </si>
  <si>
    <t>Rekonštrukcia strechy Materskej školy</t>
  </si>
  <si>
    <t>Zníženie energetickej náročnosti budovy v KD Hrachovo</t>
  </si>
  <si>
    <t>Výmena okien na Zdravotnom stredisku</t>
  </si>
  <si>
    <t>Potravinový účet Školskej jedálne</t>
  </si>
  <si>
    <t>Dotácia z rozpočtu obce - Cirkevný evan. zbor  Hrachovo</t>
  </si>
  <si>
    <t xml:space="preserve">Schválený rozpočet na rok 2018 v Eur </t>
  </si>
  <si>
    <t>Schválený rozpočet na rok 2017 v Eur</t>
  </si>
  <si>
    <t>Dotácia z rozpočtu obce - DHZ</t>
  </si>
  <si>
    <t>Skutočnosť 2017 v Eur</t>
  </si>
  <si>
    <t>Komunikačná infraštruktúra</t>
  </si>
  <si>
    <t xml:space="preserve">Poštové služby </t>
  </si>
  <si>
    <t>Telekomunikačné služby</t>
  </si>
  <si>
    <t>PHM mašina</t>
  </si>
  <si>
    <t>Špeciálnych strojov, prístrojov, zariadení, techniky</t>
  </si>
  <si>
    <t>Vratky</t>
  </si>
  <si>
    <t>Karty, známky, poplatky</t>
  </si>
  <si>
    <t>Základná škola - hmotná núdza pomôcky z ÚPSVaR</t>
  </si>
  <si>
    <t>ZŠ hmotná núdza pomôcky</t>
  </si>
  <si>
    <t>ZŠ § 54 ÚPSVaR</t>
  </si>
  <si>
    <t>Dotácia na rekonštrukciu strechy MŠ</t>
  </si>
  <si>
    <t>ZŠ prídavky na dieťa</t>
  </si>
  <si>
    <t>Poistné do SP</t>
  </si>
  <si>
    <t>Konkurzy, súťaže</t>
  </si>
  <si>
    <t xml:space="preserve">Návrh schváleného rozpočtu na rok 2020 v Eur </t>
  </si>
  <si>
    <t>Predpoklad plnenia rozpočtu za rok 2018 v Eur ku 12/2018</t>
  </si>
  <si>
    <t xml:space="preserve">Návrh schváleného rozpočtu na rok 2019 v Eur </t>
  </si>
  <si>
    <t xml:space="preserve"> Návrh schváleného rozpočtu na rok 2020 v Eur</t>
  </si>
  <si>
    <t xml:space="preserve">Návrh schváleného rozpočtu na rok 2021 v Eur </t>
  </si>
  <si>
    <t>NÁVRH SCHVÁLENÉHO ROZPOČTU NA ROKY 2019, 2020 a 2021</t>
  </si>
  <si>
    <t>ZŠ asistent učiteľa</t>
  </si>
  <si>
    <t>ZŠ stravné hmotná núdza</t>
  </si>
  <si>
    <t>Dotácia na "Úpravu vodného toku v obci Hrachovo"</t>
  </si>
  <si>
    <t>Dotácia na "Rekonštrukciu strechy Kultúrneho domu"</t>
  </si>
  <si>
    <t>Dotácia - Nákup športovej výbavy pre Športový klub Hrachovo</t>
  </si>
  <si>
    <t>Kapitálové príjmy:</t>
  </si>
  <si>
    <t>Základná škola - odchodné</t>
  </si>
  <si>
    <t>Základná škola - asistent učiteľa</t>
  </si>
  <si>
    <t>Tarifný plat</t>
  </si>
  <si>
    <t>Energie (elektrina 1 200, plyn 3 600))</t>
  </si>
  <si>
    <t>Všeobecný materiál (tlačivá, čiastiace, materiál)</t>
  </si>
  <si>
    <t>Energie (elektrika 5 000, plyn 2 600)</t>
  </si>
  <si>
    <t>Prostriedky z roku 2017 KZ 131H</t>
  </si>
  <si>
    <t>Údržba budov</t>
  </si>
  <si>
    <t>Špeciálne stroje, prístroje, zariadenia, technika, ...</t>
  </si>
  <si>
    <t>Školenia, kurzy, semináre, porady - z dotácie DPO SR, KZ: 111</t>
  </si>
  <si>
    <t>Dotácia z DPO SR - DHZ, KZ: 111</t>
  </si>
  <si>
    <t>Všeobecný materiál - z dotácie DPO SR, KZ: 111</t>
  </si>
  <si>
    <t>Pracovný odev a obuv - z dotácie DPO SR, KZ: 111</t>
  </si>
  <si>
    <t>Vrátené finančné zábezpeky na verejné obstarávanie</t>
  </si>
  <si>
    <t>456 002  Finančné zábezpeky na verejné obstarávanie</t>
  </si>
  <si>
    <t>Rekonštrukcia strecha Kultúrneho domu</t>
  </si>
  <si>
    <t>Úprava vodného toku v obci Hrachovo</t>
  </si>
  <si>
    <t>Všeobecný materiál - z Úradú vlády SR, KZ: 111</t>
  </si>
  <si>
    <t>Dotácia na "Úpravu vodného toku a priekop v obci"</t>
  </si>
  <si>
    <t xml:space="preserve">Úprava vodného toku a priekop v obci </t>
  </si>
  <si>
    <t>Dotácia na "Prestavbu uholne a prístavbu garáže a prístrešku k has. zbrojnici</t>
  </si>
  <si>
    <t>Prestavbu uholne a prístavbu garáže a prístrešku k has. zbrojnici</t>
  </si>
  <si>
    <t>Základná škola - dobropisy</t>
  </si>
  <si>
    <t xml:space="preserve">Základná škola - prostriedky z roku 2016 KZ 131G </t>
  </si>
  <si>
    <t>Dopravné žiakom</t>
  </si>
</sst>
</file>

<file path=xl/styles.xml><?xml version="1.0" encoding="utf-8"?>
<styleSheet xmlns="http://schemas.openxmlformats.org/spreadsheetml/2006/main">
  <numFmts count="1">
    <numFmt numFmtId="164" formatCode="#,##0.00\ &quot;Sk&quot;;[Red]\-#,##0.00\ &quot;Sk&quot;"/>
  </numFmts>
  <fonts count="38"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"/>
      <charset val="238"/>
    </font>
    <font>
      <sz val="8"/>
      <name val="Arial"/>
      <charset val="238"/>
    </font>
    <font>
      <b/>
      <i/>
      <sz val="8"/>
      <name val="Arial"/>
      <charset val="238"/>
    </font>
    <font>
      <i/>
      <sz val="8"/>
      <name val="Arial"/>
      <charset val="238"/>
    </font>
    <font>
      <sz val="10"/>
      <name val="Arial"/>
      <charset val="238"/>
    </font>
    <font>
      <b/>
      <sz val="11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b/>
      <i/>
      <sz val="11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Arial"/>
      <family val="2"/>
    </font>
    <font>
      <sz val="8"/>
      <color indexed="15"/>
      <name val="Arial"/>
      <family val="2"/>
    </font>
    <font>
      <b/>
      <i/>
      <sz val="8"/>
      <color indexed="15"/>
      <name val="Arial"/>
      <family val="2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" fontId="2" fillId="0" borderId="0" applyFont="0" applyFill="0" applyBorder="0" applyAlignment="0" applyProtection="0"/>
  </cellStyleXfs>
  <cellXfs count="628">
    <xf numFmtId="0" fontId="0" fillId="0" borderId="0" xfId="0"/>
    <xf numFmtId="0" fontId="4" fillId="0" borderId="0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0" fontId="4" fillId="0" borderId="1" xfId="0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1" fillId="0" borderId="3" xfId="0" applyFont="1" applyFill="1" applyBorder="1"/>
    <xf numFmtId="0" fontId="9" fillId="0" borderId="4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0" xfId="0" applyFont="1" applyFill="1"/>
    <xf numFmtId="3" fontId="10" fillId="0" borderId="8" xfId="0" applyNumberFormat="1" applyFont="1" applyFill="1" applyBorder="1"/>
    <xf numFmtId="3" fontId="10" fillId="0" borderId="1" xfId="0" applyNumberFormat="1" applyFont="1" applyFill="1" applyBorder="1"/>
    <xf numFmtId="3" fontId="10" fillId="0" borderId="9" xfId="0" applyNumberFormat="1" applyFont="1" applyFill="1" applyBorder="1"/>
    <xf numFmtId="3" fontId="10" fillId="0" borderId="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9" xfId="0" applyFont="1" applyFill="1" applyBorder="1"/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3" fontId="9" fillId="0" borderId="0" xfId="0" applyNumberFormat="1" applyFont="1" applyFill="1" applyBorder="1"/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/>
    <xf numFmtId="0" fontId="9" fillId="0" borderId="1" xfId="0" applyFont="1" applyFill="1" applyBorder="1"/>
    <xf numFmtId="0" fontId="12" fillId="0" borderId="0" xfId="0" applyFont="1" applyFill="1"/>
    <xf numFmtId="0" fontId="10" fillId="0" borderId="4" xfId="0" applyFont="1" applyFill="1" applyBorder="1" applyAlignment="1">
      <alignment horizontal="left"/>
    </xf>
    <xf numFmtId="0" fontId="10" fillId="0" borderId="8" xfId="0" applyFont="1" applyFill="1" applyBorder="1"/>
    <xf numFmtId="3" fontId="10" fillId="0" borderId="13" xfId="0" applyNumberFormat="1" applyFont="1" applyFill="1" applyBorder="1" applyAlignment="1">
      <alignment horizontal="left"/>
    </xf>
    <xf numFmtId="0" fontId="10" fillId="0" borderId="15" xfId="0" applyFont="1" applyFill="1" applyBorder="1"/>
    <xf numFmtId="0" fontId="11" fillId="0" borderId="0" xfId="0" applyFont="1" applyFill="1" applyAlignment="1">
      <alignment horizontal="left"/>
    </xf>
    <xf numFmtId="0" fontId="10" fillId="0" borderId="16" xfId="0" applyFont="1" applyFill="1" applyBorder="1"/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/>
    <xf numFmtId="3" fontId="10" fillId="0" borderId="4" xfId="0" applyNumberFormat="1" applyFont="1" applyFill="1" applyBorder="1" applyAlignment="1">
      <alignment horizontal="left"/>
    </xf>
    <xf numFmtId="0" fontId="11" fillId="0" borderId="0" xfId="0" applyFont="1" applyFill="1"/>
    <xf numFmtId="0" fontId="10" fillId="0" borderId="13" xfId="0" applyFont="1" applyFill="1" applyBorder="1"/>
    <xf numFmtId="0" fontId="10" fillId="0" borderId="5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3" fontId="4" fillId="0" borderId="20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/>
    <xf numFmtId="3" fontId="20" fillId="0" borderId="0" xfId="0" applyNumberFormat="1" applyFont="1" applyFill="1" applyBorder="1"/>
    <xf numFmtId="0" fontId="4" fillId="0" borderId="0" xfId="0" applyFont="1" applyFill="1"/>
    <xf numFmtId="0" fontId="4" fillId="0" borderId="5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22" xfId="0" applyFont="1" applyFill="1" applyBorder="1" applyAlignment="1">
      <alignment wrapText="1"/>
    </xf>
    <xf numFmtId="14" fontId="4" fillId="0" borderId="5" xfId="0" applyNumberFormat="1" applyFont="1" applyFill="1" applyBorder="1"/>
    <xf numFmtId="3" fontId="4" fillId="0" borderId="6" xfId="0" applyNumberFormat="1" applyFont="1" applyFill="1" applyBorder="1" applyAlignment="1">
      <alignment horizontal="left"/>
    </xf>
    <xf numFmtId="14" fontId="4" fillId="0" borderId="13" xfId="0" applyNumberFormat="1" applyFont="1" applyFill="1" applyBorder="1"/>
    <xf numFmtId="3" fontId="4" fillId="0" borderId="14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wrapText="1"/>
    </xf>
    <xf numFmtId="14" fontId="4" fillId="0" borderId="10" xfId="0" applyNumberFormat="1" applyFont="1" applyFill="1" applyBorder="1"/>
    <xf numFmtId="3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14" fontId="4" fillId="0" borderId="4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4" fontId="4" fillId="0" borderId="24" xfId="0" applyNumberFormat="1" applyFont="1" applyFill="1" applyBorder="1"/>
    <xf numFmtId="3" fontId="4" fillId="0" borderId="25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wrapText="1"/>
    </xf>
    <xf numFmtId="2" fontId="4" fillId="0" borderId="5" xfId="0" applyNumberFormat="1" applyFont="1" applyFill="1" applyBorder="1"/>
    <xf numFmtId="2" fontId="4" fillId="0" borderId="24" xfId="0" applyNumberFormat="1" applyFont="1" applyFill="1" applyBorder="1"/>
    <xf numFmtId="0" fontId="19" fillId="0" borderId="25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26" xfId="0" applyFont="1" applyFill="1" applyBorder="1"/>
    <xf numFmtId="0" fontId="4" fillId="0" borderId="27" xfId="0" applyFont="1" applyFill="1" applyBorder="1"/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/>
    <xf numFmtId="14" fontId="7" fillId="0" borderId="27" xfId="0" applyNumberFormat="1" applyFont="1" applyFill="1" applyBorder="1"/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14" fontId="4" fillId="0" borderId="27" xfId="0" applyNumberFormat="1" applyFont="1" applyFill="1" applyBorder="1"/>
    <xf numFmtId="3" fontId="4" fillId="0" borderId="20" xfId="0" applyNumberFormat="1" applyFont="1" applyFill="1" applyBorder="1"/>
    <xf numFmtId="0" fontId="18" fillId="0" borderId="27" xfId="0" applyFont="1" applyFill="1" applyBorder="1"/>
    <xf numFmtId="3" fontId="7" fillId="0" borderId="20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3" fontId="7" fillId="0" borderId="1" xfId="0" applyNumberFormat="1" applyFont="1" applyFill="1" applyBorder="1"/>
    <xf numFmtId="0" fontId="18" fillId="0" borderId="0" xfId="0" applyFont="1" applyFill="1"/>
    <xf numFmtId="0" fontId="7" fillId="0" borderId="27" xfId="0" applyFont="1" applyFill="1" applyBorder="1"/>
    <xf numFmtId="0" fontId="7" fillId="0" borderId="20" xfId="0" applyFont="1" applyFill="1" applyBorder="1"/>
    <xf numFmtId="0" fontId="7" fillId="0" borderId="0" xfId="0" applyFont="1" applyFill="1"/>
    <xf numFmtId="0" fontId="4" fillId="0" borderId="29" xfId="0" applyFont="1" applyFill="1" applyBorder="1" applyAlignment="1">
      <alignment wrapText="1"/>
    </xf>
    <xf numFmtId="0" fontId="3" fillId="0" borderId="27" xfId="0" applyFont="1" applyFill="1" applyBorder="1"/>
    <xf numFmtId="0" fontId="7" fillId="0" borderId="27" xfId="0" applyNumberFormat="1" applyFont="1" applyFill="1" applyBorder="1"/>
    <xf numFmtId="0" fontId="4" fillId="0" borderId="28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left"/>
    </xf>
    <xf numFmtId="14" fontId="3" fillId="0" borderId="5" xfId="0" applyNumberFormat="1" applyFont="1" applyFill="1" applyBorder="1"/>
    <xf numFmtId="0" fontId="4" fillId="0" borderId="6" xfId="0" applyFont="1" applyFill="1" applyBorder="1" applyAlignment="1">
      <alignment wrapText="1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164" fontId="5" fillId="0" borderId="0" xfId="1" applyNumberFormat="1" applyFont="1" applyFill="1"/>
    <xf numFmtId="4" fontId="4" fillId="0" borderId="0" xfId="1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3" fillId="0" borderId="0" xfId="0" applyFont="1" applyFill="1"/>
    <xf numFmtId="0" fontId="3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4" fontId="22" fillId="0" borderId="33" xfId="1" applyNumberFormat="1" applyFont="1" applyFill="1" applyBorder="1"/>
    <xf numFmtId="4" fontId="22" fillId="0" borderId="33" xfId="0" applyNumberFormat="1" applyFont="1" applyFill="1" applyBorder="1"/>
    <xf numFmtId="0" fontId="4" fillId="0" borderId="34" xfId="0" applyFont="1" applyFill="1" applyBorder="1"/>
    <xf numFmtId="4" fontId="22" fillId="0" borderId="35" xfId="0" applyNumberFormat="1" applyFont="1" applyFill="1" applyBorder="1"/>
    <xf numFmtId="0" fontId="20" fillId="0" borderId="0" xfId="0" applyFont="1" applyFill="1"/>
    <xf numFmtId="0" fontId="4" fillId="0" borderId="1" xfId="0" applyFont="1" applyFill="1" applyBorder="1" applyAlignment="1">
      <alignment horizontal="right"/>
    </xf>
    <xf numFmtId="3" fontId="4" fillId="0" borderId="36" xfId="0" applyNumberFormat="1" applyFont="1" applyFill="1" applyBorder="1"/>
    <xf numFmtId="3" fontId="6" fillId="0" borderId="1" xfId="0" applyNumberFormat="1" applyFont="1" applyFill="1" applyBorder="1"/>
    <xf numFmtId="3" fontId="8" fillId="0" borderId="1" xfId="0" applyNumberFormat="1" applyFont="1" applyFill="1" applyBorder="1"/>
    <xf numFmtId="0" fontId="24" fillId="0" borderId="20" xfId="0" applyFont="1" applyFill="1" applyBorder="1" applyAlignment="1">
      <alignment wrapText="1"/>
    </xf>
    <xf numFmtId="0" fontId="23" fillId="0" borderId="1" xfId="0" applyFont="1" applyFill="1" applyBorder="1"/>
    <xf numFmtId="0" fontId="24" fillId="0" borderId="1" xfId="0" applyFont="1" applyFill="1" applyBorder="1"/>
    <xf numFmtId="3" fontId="24" fillId="0" borderId="1" xfId="0" applyNumberFormat="1" applyFont="1" applyFill="1" applyBorder="1"/>
    <xf numFmtId="3" fontId="26" fillId="0" borderId="1" xfId="0" applyNumberFormat="1" applyFont="1" applyFill="1" applyBorder="1"/>
    <xf numFmtId="0" fontId="26" fillId="0" borderId="1" xfId="0" applyFont="1" applyFill="1" applyBorder="1"/>
    <xf numFmtId="3" fontId="23" fillId="0" borderId="1" xfId="0" applyNumberFormat="1" applyFont="1" applyFill="1" applyBorder="1"/>
    <xf numFmtId="0" fontId="26" fillId="0" borderId="20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/>
    </xf>
    <xf numFmtId="3" fontId="26" fillId="0" borderId="20" xfId="0" applyNumberFormat="1" applyFont="1" applyFill="1" applyBorder="1" applyAlignment="1">
      <alignment horizontal="left"/>
    </xf>
    <xf numFmtId="3" fontId="25" fillId="0" borderId="20" xfId="0" applyNumberFormat="1" applyFont="1" applyFill="1" applyBorder="1" applyAlignment="1">
      <alignment horizontal="left"/>
    </xf>
    <xf numFmtId="0" fontId="25" fillId="0" borderId="27" xfId="0" applyFont="1" applyFill="1" applyBorder="1"/>
    <xf numFmtId="0" fontId="6" fillId="0" borderId="4" xfId="0" applyFont="1" applyFill="1" applyBorder="1"/>
    <xf numFmtId="3" fontId="20" fillId="0" borderId="21" xfId="0" applyNumberFormat="1" applyFont="1" applyFill="1" applyBorder="1"/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3" fontId="9" fillId="0" borderId="38" xfId="0" applyNumberFormat="1" applyFont="1" applyFill="1" applyBorder="1"/>
    <xf numFmtId="1" fontId="26" fillId="0" borderId="1" xfId="0" applyNumberFormat="1" applyFont="1" applyFill="1" applyBorder="1"/>
    <xf numFmtId="0" fontId="26" fillId="0" borderId="28" xfId="0" applyFont="1" applyFill="1" applyBorder="1" applyAlignment="1">
      <alignment wrapText="1"/>
    </xf>
    <xf numFmtId="0" fontId="26" fillId="0" borderId="6" xfId="0" applyFont="1" applyFill="1" applyBorder="1" applyAlignment="1">
      <alignment wrapText="1"/>
    </xf>
    <xf numFmtId="0" fontId="1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39" xfId="0" applyFont="1" applyFill="1" applyBorder="1"/>
    <xf numFmtId="0" fontId="10" fillId="0" borderId="3" xfId="0" applyFont="1" applyFill="1" applyBorder="1"/>
    <xf numFmtId="0" fontId="2" fillId="0" borderId="0" xfId="0" applyFont="1" applyFill="1" applyBorder="1"/>
    <xf numFmtId="0" fontId="17" fillId="0" borderId="37" xfId="0" applyFont="1" applyFill="1" applyBorder="1"/>
    <xf numFmtId="0" fontId="18" fillId="0" borderId="3" xfId="0" applyFont="1" applyFill="1" applyBorder="1"/>
    <xf numFmtId="0" fontId="3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left"/>
    </xf>
    <xf numFmtId="0" fontId="10" fillId="2" borderId="47" xfId="0" applyFont="1" applyFill="1" applyBorder="1" applyAlignment="1">
      <alignment horizontal="center" wrapText="1"/>
    </xf>
    <xf numFmtId="0" fontId="10" fillId="3" borderId="6" xfId="0" applyFont="1" applyFill="1" applyBorder="1"/>
    <xf numFmtId="3" fontId="9" fillId="3" borderId="1" xfId="0" applyNumberFormat="1" applyFont="1" applyFill="1" applyBorder="1"/>
    <xf numFmtId="3" fontId="11" fillId="3" borderId="8" xfId="0" applyNumberFormat="1" applyFont="1" applyFill="1" applyBorder="1"/>
    <xf numFmtId="3" fontId="11" fillId="3" borderId="9" xfId="0" applyNumberFormat="1" applyFont="1" applyFill="1" applyBorder="1"/>
    <xf numFmtId="3" fontId="9" fillId="3" borderId="9" xfId="0" applyNumberFormat="1" applyFont="1" applyFill="1" applyBorder="1"/>
    <xf numFmtId="3" fontId="11" fillId="3" borderId="9" xfId="0" applyNumberFormat="1" applyFont="1" applyFill="1" applyBorder="1" applyAlignment="1">
      <alignment horizontal="right"/>
    </xf>
    <xf numFmtId="3" fontId="24" fillId="3" borderId="9" xfId="0" applyNumberFormat="1" applyFont="1" applyFill="1" applyBorder="1"/>
    <xf numFmtId="0" fontId="9" fillId="3" borderId="13" xfId="0" applyFont="1" applyFill="1" applyBorder="1" applyAlignment="1">
      <alignment horizontal="left"/>
    </xf>
    <xf numFmtId="0" fontId="9" fillId="4" borderId="48" xfId="0" applyFont="1" applyFill="1" applyBorder="1" applyAlignment="1">
      <alignment horizontal="left"/>
    </xf>
    <xf numFmtId="0" fontId="9" fillId="4" borderId="49" xfId="0" applyFont="1" applyFill="1" applyBorder="1"/>
    <xf numFmtId="3" fontId="9" fillId="4" borderId="50" xfId="0" applyNumberFormat="1" applyFont="1" applyFill="1" applyBorder="1"/>
    <xf numFmtId="0" fontId="10" fillId="4" borderId="49" xfId="0" applyFont="1" applyFill="1" applyBorder="1"/>
    <xf numFmtId="3" fontId="9" fillId="4" borderId="51" xfId="0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21" fillId="2" borderId="46" xfId="0" applyFont="1" applyFill="1" applyBorder="1"/>
    <xf numFmtId="0" fontId="4" fillId="2" borderId="47" xfId="0" applyFont="1" applyFill="1" applyBorder="1" applyAlignment="1">
      <alignment horizontal="left"/>
    </xf>
    <xf numFmtId="3" fontId="14" fillId="2" borderId="51" xfId="0" applyNumberFormat="1" applyFont="1" applyFill="1" applyBorder="1"/>
    <xf numFmtId="0" fontId="3" fillId="4" borderId="48" xfId="0" applyFont="1" applyFill="1" applyBorder="1"/>
    <xf numFmtId="0" fontId="4" fillId="4" borderId="49" xfId="0" applyFont="1" applyFill="1" applyBorder="1" applyAlignment="1">
      <alignment horizontal="left"/>
    </xf>
    <xf numFmtId="0" fontId="3" fillId="4" borderId="49" xfId="0" applyFont="1" applyFill="1" applyBorder="1" applyAlignment="1">
      <alignment wrapText="1"/>
    </xf>
    <xf numFmtId="3" fontId="3" fillId="4" borderId="51" xfId="0" applyNumberFormat="1" applyFont="1" applyFill="1" applyBorder="1"/>
    <xf numFmtId="0" fontId="6" fillId="4" borderId="37" xfId="0" applyFont="1" applyFill="1" applyBorder="1"/>
    <xf numFmtId="0" fontId="5" fillId="4" borderId="3" xfId="0" applyFont="1" applyFill="1" applyBorder="1" applyAlignment="1">
      <alignment horizontal="left"/>
    </xf>
    <xf numFmtId="0" fontId="20" fillId="4" borderId="3" xfId="0" applyFont="1" applyFill="1" applyBorder="1" applyAlignment="1">
      <alignment wrapText="1"/>
    </xf>
    <xf numFmtId="3" fontId="20" fillId="4" borderId="54" xfId="0" applyNumberFormat="1" applyFont="1" applyFill="1" applyBorder="1"/>
    <xf numFmtId="0" fontId="7" fillId="3" borderId="27" xfId="0" applyFont="1" applyFill="1" applyBorder="1"/>
    <xf numFmtId="0" fontId="7" fillId="3" borderId="20" xfId="0" applyFont="1" applyFill="1" applyBorder="1" applyAlignment="1">
      <alignment horizontal="left"/>
    </xf>
    <xf numFmtId="0" fontId="7" fillId="3" borderId="20" xfId="0" applyFont="1" applyFill="1" applyBorder="1" applyAlignment="1">
      <alignment wrapText="1"/>
    </xf>
    <xf numFmtId="3" fontId="3" fillId="3" borderId="1" xfId="0" applyNumberFormat="1" applyFont="1" applyFill="1" applyBorder="1"/>
    <xf numFmtId="3" fontId="23" fillId="3" borderId="1" xfId="0" applyNumberFormat="1" applyFont="1" applyFill="1" applyBorder="1"/>
    <xf numFmtId="14" fontId="7" fillId="3" borderId="27" xfId="0" applyNumberFormat="1" applyFont="1" applyFill="1" applyBorder="1"/>
    <xf numFmtId="0" fontId="3" fillId="3" borderId="20" xfId="0" applyFont="1" applyFill="1" applyBorder="1" applyAlignment="1">
      <alignment horizontal="left"/>
    </xf>
    <xf numFmtId="3" fontId="24" fillId="3" borderId="1" xfId="0" applyNumberFormat="1" applyFont="1" applyFill="1" applyBorder="1"/>
    <xf numFmtId="0" fontId="3" fillId="3" borderId="27" xfId="0" applyNumberFormat="1" applyFont="1" applyFill="1" applyBorder="1"/>
    <xf numFmtId="0" fontId="4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wrapText="1"/>
    </xf>
    <xf numFmtId="0" fontId="7" fillId="3" borderId="28" xfId="0" applyFont="1" applyFill="1" applyBorder="1" applyAlignment="1">
      <alignment wrapText="1"/>
    </xf>
    <xf numFmtId="3" fontId="4" fillId="3" borderId="20" xfId="0" applyNumberFormat="1" applyFont="1" applyFill="1" applyBorder="1" applyAlignment="1">
      <alignment horizontal="left"/>
    </xf>
    <xf numFmtId="14" fontId="3" fillId="3" borderId="27" xfId="0" applyNumberFormat="1" applyFont="1" applyFill="1" applyBorder="1"/>
    <xf numFmtId="0" fontId="7" fillId="3" borderId="55" xfId="0" applyFont="1" applyFill="1" applyBorder="1"/>
    <xf numFmtId="0" fontId="4" fillId="3" borderId="56" xfId="0" applyFont="1" applyFill="1" applyBorder="1" applyAlignment="1">
      <alignment horizontal="left"/>
    </xf>
    <xf numFmtId="0" fontId="4" fillId="3" borderId="29" xfId="0" applyFont="1" applyFill="1" applyBorder="1" applyAlignment="1">
      <alignment wrapText="1"/>
    </xf>
    <xf numFmtId="0" fontId="3" fillId="3" borderId="29" xfId="0" applyFont="1" applyFill="1" applyBorder="1" applyAlignment="1">
      <alignment wrapText="1"/>
    </xf>
    <xf numFmtId="0" fontId="7" fillId="3" borderId="29" xfId="0" applyFont="1" applyFill="1" applyBorder="1" applyAlignment="1">
      <alignment wrapText="1"/>
    </xf>
    <xf numFmtId="0" fontId="23" fillId="0" borderId="20" xfId="0" applyFont="1" applyFill="1" applyBorder="1" applyAlignment="1">
      <alignment horizontal="left"/>
    </xf>
    <xf numFmtId="0" fontId="23" fillId="0" borderId="28" xfId="0" applyFont="1" applyFill="1" applyBorder="1" applyAlignment="1">
      <alignment wrapText="1"/>
    </xf>
    <xf numFmtId="3" fontId="23" fillId="0" borderId="20" xfId="0" applyNumberFormat="1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23" xfId="0" applyFont="1" applyFill="1" applyBorder="1" applyAlignment="1">
      <alignment wrapText="1"/>
    </xf>
    <xf numFmtId="3" fontId="4" fillId="3" borderId="1" xfId="0" applyNumberFormat="1" applyFont="1" applyFill="1" applyBorder="1"/>
    <xf numFmtId="0" fontId="23" fillId="3" borderId="5" xfId="0" applyFont="1" applyFill="1" applyBorder="1" applyAlignment="1">
      <alignment horizontal="left"/>
    </xf>
    <xf numFmtId="3" fontId="23" fillId="3" borderId="4" xfId="0" applyNumberFormat="1" applyFont="1" applyFill="1" applyBorder="1" applyAlignment="1">
      <alignment horizontal="left"/>
    </xf>
    <xf numFmtId="0" fontId="10" fillId="3" borderId="0" xfId="0" applyFont="1" applyFill="1" applyBorder="1"/>
    <xf numFmtId="3" fontId="10" fillId="3" borderId="1" xfId="0" applyNumberFormat="1" applyFont="1" applyFill="1" applyBorder="1"/>
    <xf numFmtId="3" fontId="23" fillId="3" borderId="5" xfId="0" applyNumberFormat="1" applyFont="1" applyFill="1" applyBorder="1" applyAlignment="1">
      <alignment horizontal="left"/>
    </xf>
    <xf numFmtId="3" fontId="26" fillId="3" borderId="1" xfId="0" applyNumberFormat="1" applyFont="1" applyFill="1" applyBorder="1"/>
    <xf numFmtId="0" fontId="25" fillId="0" borderId="20" xfId="0" applyFont="1" applyFill="1" applyBorder="1"/>
    <xf numFmtId="49" fontId="7" fillId="0" borderId="27" xfId="0" applyNumberFormat="1" applyFont="1" applyFill="1" applyBorder="1"/>
    <xf numFmtId="3" fontId="26" fillId="0" borderId="9" xfId="0" applyNumberFormat="1" applyFont="1" applyFill="1" applyBorder="1"/>
    <xf numFmtId="49" fontId="10" fillId="0" borderId="5" xfId="0" applyNumberFormat="1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left"/>
    </xf>
    <xf numFmtId="3" fontId="25" fillId="0" borderId="1" xfId="0" applyNumberFormat="1" applyFont="1" applyFill="1" applyBorder="1"/>
    <xf numFmtId="0" fontId="23" fillId="0" borderId="27" xfId="0" applyFont="1" applyFill="1" applyBorder="1"/>
    <xf numFmtId="0" fontId="23" fillId="0" borderId="20" xfId="0" applyFont="1" applyFill="1" applyBorder="1" applyAlignment="1">
      <alignment wrapText="1"/>
    </xf>
    <xf numFmtId="0" fontId="25" fillId="0" borderId="1" xfId="0" applyFont="1" applyFill="1" applyBorder="1"/>
    <xf numFmtId="0" fontId="32" fillId="5" borderId="20" xfId="0" applyFont="1" applyFill="1" applyBorder="1" applyAlignment="1">
      <alignment wrapText="1"/>
    </xf>
    <xf numFmtId="0" fontId="32" fillId="5" borderId="27" xfId="0" applyFont="1" applyFill="1" applyBorder="1"/>
    <xf numFmtId="3" fontId="32" fillId="5" borderId="20" xfId="0" applyNumberFormat="1" applyFont="1" applyFill="1" applyBorder="1" applyAlignment="1">
      <alignment horizontal="left"/>
    </xf>
    <xf numFmtId="3" fontId="33" fillId="5" borderId="1" xfId="0" applyNumberFormat="1" applyFont="1" applyFill="1" applyBorder="1"/>
    <xf numFmtId="3" fontId="24" fillId="5" borderId="1" xfId="0" applyNumberFormat="1" applyFont="1" applyFill="1" applyBorder="1"/>
    <xf numFmtId="0" fontId="4" fillId="5" borderId="0" xfId="0" applyFont="1" applyFill="1"/>
    <xf numFmtId="0" fontId="23" fillId="5" borderId="20" xfId="0" applyFont="1" applyFill="1" applyBorder="1" applyAlignment="1">
      <alignment wrapText="1"/>
    </xf>
    <xf numFmtId="14" fontId="23" fillId="0" borderId="5" xfId="0" applyNumberFormat="1" applyFont="1" applyFill="1" applyBorder="1"/>
    <xf numFmtId="3" fontId="23" fillId="0" borderId="6" xfId="0" applyNumberFormat="1" applyFont="1" applyFill="1" applyBorder="1" applyAlignment="1">
      <alignment horizontal="left"/>
    </xf>
    <xf numFmtId="0" fontId="23" fillId="0" borderId="22" xfId="0" applyFont="1" applyFill="1" applyBorder="1" applyAlignment="1">
      <alignment wrapText="1"/>
    </xf>
    <xf numFmtId="0" fontId="3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3" fontId="3" fillId="4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3" fontId="26" fillId="0" borderId="0" xfId="0" applyNumberFormat="1" applyFont="1" applyFill="1" applyBorder="1"/>
    <xf numFmtId="0" fontId="23" fillId="0" borderId="8" xfId="0" applyFont="1" applyFill="1" applyBorder="1"/>
    <xf numFmtId="3" fontId="23" fillId="0" borderId="8" xfId="0" applyNumberFormat="1" applyFont="1" applyFill="1" applyBorder="1"/>
    <xf numFmtId="0" fontId="10" fillId="0" borderId="24" xfId="0" applyFont="1" applyFill="1" applyBorder="1"/>
    <xf numFmtId="0" fontId="10" fillId="0" borderId="25" xfId="0" applyFont="1" applyFill="1" applyBorder="1"/>
    <xf numFmtId="49" fontId="7" fillId="0" borderId="4" xfId="0" applyNumberFormat="1" applyFont="1" applyFill="1" applyBorder="1"/>
    <xf numFmtId="3" fontId="23" fillId="0" borderId="21" xfId="0" applyNumberFormat="1" applyFont="1" applyFill="1" applyBorder="1"/>
    <xf numFmtId="0" fontId="24" fillId="0" borderId="20" xfId="0" applyFont="1" applyFill="1" applyBorder="1" applyAlignment="1">
      <alignment horizontal="left"/>
    </xf>
    <xf numFmtId="3" fontId="10" fillId="0" borderId="2" xfId="0" applyNumberFormat="1" applyFont="1" applyFill="1" applyBorder="1"/>
    <xf numFmtId="3" fontId="4" fillId="0" borderId="21" xfId="0" applyNumberFormat="1" applyFont="1" applyFill="1" applyBorder="1"/>
    <xf numFmtId="0" fontId="23" fillId="0" borderId="0" xfId="0" applyFont="1" applyFill="1" applyBorder="1" applyAlignment="1">
      <alignment wrapText="1"/>
    </xf>
    <xf numFmtId="0" fontId="30" fillId="0" borderId="0" xfId="0" applyFont="1" applyFill="1" applyAlignment="1">
      <alignment horizontal="left"/>
    </xf>
    <xf numFmtId="3" fontId="30" fillId="0" borderId="0" xfId="0" applyNumberFormat="1" applyFont="1" applyFill="1"/>
    <xf numFmtId="0" fontId="29" fillId="0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/>
    <xf numFmtId="3" fontId="10" fillId="0" borderId="0" xfId="0" applyNumberFormat="1" applyFont="1" applyFill="1" applyBorder="1"/>
    <xf numFmtId="3" fontId="24" fillId="3" borderId="0" xfId="0" applyNumberFormat="1" applyFont="1" applyFill="1" applyBorder="1"/>
    <xf numFmtId="0" fontId="23" fillId="0" borderId="0" xfId="0" applyFont="1" applyFill="1" applyBorder="1"/>
    <xf numFmtId="3" fontId="9" fillId="4" borderId="0" xfId="0" applyNumberFormat="1" applyFont="1" applyFill="1" applyBorder="1"/>
    <xf numFmtId="3" fontId="14" fillId="6" borderId="0" xfId="0" applyNumberFormat="1" applyFont="1" applyFill="1" applyBorder="1"/>
    <xf numFmtId="3" fontId="23" fillId="0" borderId="4" xfId="0" applyNumberFormat="1" applyFont="1" applyFill="1" applyBorder="1" applyAlignment="1">
      <alignment horizontal="left"/>
    </xf>
    <xf numFmtId="0" fontId="23" fillId="0" borderId="24" xfId="0" applyFont="1" applyFill="1" applyBorder="1"/>
    <xf numFmtId="0" fontId="23" fillId="0" borderId="25" xfId="0" applyFont="1" applyFill="1" applyBorder="1"/>
    <xf numFmtId="3" fontId="23" fillId="0" borderId="15" xfId="0" applyNumberFormat="1" applyFont="1" applyFill="1" applyBorder="1"/>
    <xf numFmtId="0" fontId="23" fillId="0" borderId="15" xfId="0" applyFont="1" applyFill="1" applyBorder="1"/>
    <xf numFmtId="14" fontId="23" fillId="0" borderId="27" xfId="0" applyNumberFormat="1" applyFont="1" applyFill="1" applyBorder="1"/>
    <xf numFmtId="0" fontId="23" fillId="0" borderId="20" xfId="0" applyFont="1" applyFill="1" applyBorder="1"/>
    <xf numFmtId="3" fontId="23" fillId="0" borderId="2" xfId="0" applyNumberFormat="1" applyFont="1" applyFill="1" applyBorder="1"/>
    <xf numFmtId="49" fontId="23" fillId="0" borderId="5" xfId="0" applyNumberFormat="1" applyFont="1" applyFill="1" applyBorder="1" applyAlignment="1">
      <alignment horizontal="left"/>
    </xf>
    <xf numFmtId="0" fontId="6" fillId="4" borderId="4" xfId="0" applyFont="1" applyFill="1" applyBorder="1"/>
    <xf numFmtId="0" fontId="5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wrapText="1"/>
    </xf>
    <xf numFmtId="3" fontId="20" fillId="4" borderId="21" xfId="0" applyNumberFormat="1" applyFont="1" applyFill="1" applyBorder="1"/>
    <xf numFmtId="0" fontId="26" fillId="0" borderId="15" xfId="0" applyFont="1" applyFill="1" applyBorder="1"/>
    <xf numFmtId="3" fontId="11" fillId="3" borderId="0" xfId="0" applyNumberFormat="1" applyFont="1" applyFill="1" applyBorder="1" applyAlignment="1">
      <alignment horizontal="right"/>
    </xf>
    <xf numFmtId="3" fontId="10" fillId="0" borderId="15" xfId="0" applyNumberFormat="1" applyFont="1" applyFill="1" applyBorder="1"/>
    <xf numFmtId="0" fontId="23" fillId="0" borderId="14" xfId="0" applyFont="1" applyFill="1" applyBorder="1"/>
    <xf numFmtId="0" fontId="4" fillId="5" borderId="20" xfId="0" applyFont="1" applyFill="1" applyBorder="1" applyAlignment="1">
      <alignment wrapText="1"/>
    </xf>
    <xf numFmtId="0" fontId="30" fillId="0" borderId="20" xfId="0" applyFont="1" applyFill="1" applyBorder="1" applyAlignment="1">
      <alignment horizontal="left"/>
    </xf>
    <xf numFmtId="3" fontId="33" fillId="0" borderId="1" xfId="0" applyNumberFormat="1" applyFont="1" applyFill="1" applyBorder="1"/>
    <xf numFmtId="0" fontId="32" fillId="0" borderId="27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6" fillId="0" borderId="6" xfId="0" applyFont="1" applyFill="1" applyBorder="1"/>
    <xf numFmtId="3" fontId="26" fillId="0" borderId="8" xfId="0" applyNumberFormat="1" applyFont="1" applyFill="1" applyBorder="1"/>
    <xf numFmtId="3" fontId="13" fillId="0" borderId="0" xfId="0" applyNumberFormat="1" applyFont="1" applyFill="1" applyBorder="1"/>
    <xf numFmtId="3" fontId="23" fillId="0" borderId="0" xfId="0" applyNumberFormat="1" applyFont="1" applyFill="1" applyBorder="1"/>
    <xf numFmtId="3" fontId="9" fillId="2" borderId="4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3" fontId="12" fillId="0" borderId="1" xfId="0" applyNumberFormat="1" applyFont="1" applyFill="1" applyBorder="1"/>
    <xf numFmtId="3" fontId="11" fillId="0" borderId="1" xfId="0" applyNumberFormat="1" applyFont="1" applyFill="1" applyBorder="1" applyAlignment="1">
      <alignment horizontal="left"/>
    </xf>
    <xf numFmtId="3" fontId="3" fillId="3" borderId="27" xfId="0" applyNumberFormat="1" applyFont="1" applyFill="1" applyBorder="1"/>
    <xf numFmtId="3" fontId="24" fillId="0" borderId="27" xfId="0" applyNumberFormat="1" applyFont="1" applyFill="1" applyBorder="1"/>
    <xf numFmtId="3" fontId="26" fillId="0" borderId="27" xfId="0" applyNumberFormat="1" applyFont="1" applyFill="1" applyBorder="1"/>
    <xf numFmtId="3" fontId="23" fillId="0" borderId="27" xfId="0" applyNumberFormat="1" applyFont="1" applyFill="1" applyBorder="1"/>
    <xf numFmtId="3" fontId="23" fillId="3" borderId="27" xfId="0" applyNumberFormat="1" applyFont="1" applyFill="1" applyBorder="1"/>
    <xf numFmtId="3" fontId="25" fillId="0" borderId="27" xfId="0" applyNumberFormat="1" applyFont="1" applyFill="1" applyBorder="1"/>
    <xf numFmtId="3" fontId="24" fillId="3" borderId="27" xfId="0" applyNumberFormat="1" applyFont="1" applyFill="1" applyBorder="1"/>
    <xf numFmtId="3" fontId="4" fillId="0" borderId="27" xfId="0" applyNumberFormat="1" applyFont="1" applyFill="1" applyBorder="1"/>
    <xf numFmtId="3" fontId="7" fillId="0" borderId="27" xfId="0" applyNumberFormat="1" applyFont="1" applyFill="1" applyBorder="1"/>
    <xf numFmtId="3" fontId="4" fillId="0" borderId="4" xfId="0" applyNumberFormat="1" applyFont="1" applyFill="1" applyBorder="1"/>
    <xf numFmtId="3" fontId="20" fillId="4" borderId="37" xfId="0" applyNumberFormat="1" applyFont="1" applyFill="1" applyBorder="1"/>
    <xf numFmtId="3" fontId="20" fillId="4" borderId="0" xfId="0" applyNumberFormat="1" applyFont="1" applyFill="1" applyBorder="1"/>
    <xf numFmtId="3" fontId="9" fillId="2" borderId="58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/>
    <xf numFmtId="3" fontId="4" fillId="3" borderId="27" xfId="0" applyNumberFormat="1" applyFont="1" applyFill="1" applyBorder="1"/>
    <xf numFmtId="3" fontId="3" fillId="4" borderId="60" xfId="0" applyNumberFormat="1" applyFont="1" applyFill="1" applyBorder="1"/>
    <xf numFmtId="3" fontId="4" fillId="0" borderId="0" xfId="0" applyNumberFormat="1" applyFont="1" applyFill="1" applyBorder="1"/>
    <xf numFmtId="3" fontId="6" fillId="0" borderId="27" xfId="0" applyNumberFormat="1" applyFont="1" applyFill="1" applyBorder="1"/>
    <xf numFmtId="3" fontId="8" fillId="0" borderId="27" xfId="0" applyNumberFormat="1" applyFont="1" applyFill="1" applyBorder="1"/>
    <xf numFmtId="3" fontId="4" fillId="7" borderId="1" xfId="0" applyNumberFormat="1" applyFont="1" applyFill="1" applyBorder="1"/>
    <xf numFmtId="3" fontId="24" fillId="7" borderId="1" xfId="0" applyNumberFormat="1" applyFont="1" applyFill="1" applyBorder="1"/>
    <xf numFmtId="0" fontId="9" fillId="0" borderId="3" xfId="0" applyFont="1" applyFill="1" applyBorder="1"/>
    <xf numFmtId="3" fontId="9" fillId="0" borderId="3" xfId="0" applyNumberFormat="1" applyFont="1" applyFill="1" applyBorder="1"/>
    <xf numFmtId="0" fontId="10" fillId="4" borderId="25" xfId="0" applyFont="1" applyFill="1" applyBorder="1"/>
    <xf numFmtId="3" fontId="9" fillId="4" borderId="15" xfId="0" applyNumberFormat="1" applyFont="1" applyFill="1" applyBorder="1"/>
    <xf numFmtId="3" fontId="24" fillId="7" borderId="27" xfId="0" applyNumberFormat="1" applyFont="1" applyFill="1" applyBorder="1"/>
    <xf numFmtId="3" fontId="35" fillId="2" borderId="51" xfId="0" applyNumberFormat="1" applyFont="1" applyFill="1" applyBorder="1"/>
    <xf numFmtId="3" fontId="24" fillId="4" borderId="51" xfId="0" applyNumberFormat="1" applyFont="1" applyFill="1" applyBorder="1"/>
    <xf numFmtId="3" fontId="23" fillId="5" borderId="1" xfId="0" applyNumberFormat="1" applyFont="1" applyFill="1" applyBorder="1"/>
    <xf numFmtId="3" fontId="23" fillId="5" borderId="27" xfId="0" applyNumberFormat="1" applyFont="1" applyFill="1" applyBorder="1"/>
    <xf numFmtId="3" fontId="26" fillId="5" borderId="1" xfId="0" applyNumberFormat="1" applyFont="1" applyFill="1" applyBorder="1"/>
    <xf numFmtId="3" fontId="4" fillId="0" borderId="7" xfId="0" applyNumberFormat="1" applyFont="1" applyFill="1" applyBorder="1"/>
    <xf numFmtId="3" fontId="4" fillId="8" borderId="45" xfId="0" applyNumberFormat="1" applyFont="1" applyFill="1" applyBorder="1"/>
    <xf numFmtId="3" fontId="26" fillId="0" borderId="2" xfId="0" applyNumberFormat="1" applyFont="1" applyFill="1" applyBorder="1"/>
    <xf numFmtId="3" fontId="26" fillId="0" borderId="4" xfId="0" applyNumberFormat="1" applyFont="1" applyFill="1" applyBorder="1"/>
    <xf numFmtId="3" fontId="10" fillId="0" borderId="61" xfId="0" applyNumberFormat="1" applyFont="1" applyFill="1" applyBorder="1"/>
    <xf numFmtId="3" fontId="10" fillId="0" borderId="24" xfId="0" applyNumberFormat="1" applyFont="1" applyFill="1" applyBorder="1" applyAlignment="1">
      <alignment horizontal="left"/>
    </xf>
    <xf numFmtId="0" fontId="23" fillId="0" borderId="62" xfId="0" applyFont="1" applyFill="1" applyBorder="1"/>
    <xf numFmtId="3" fontId="23" fillId="0" borderId="62" xfId="0" applyNumberFormat="1" applyFont="1" applyFill="1" applyBorder="1" applyAlignment="1">
      <alignment horizontal="left"/>
    </xf>
    <xf numFmtId="3" fontId="11" fillId="3" borderId="13" xfId="0" applyNumberFormat="1" applyFont="1" applyFill="1" applyBorder="1"/>
    <xf numFmtId="3" fontId="10" fillId="0" borderId="13" xfId="0" applyNumberFormat="1" applyFont="1" applyFill="1" applyBorder="1"/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0" fontId="10" fillId="0" borderId="10" xfId="0" applyFont="1" applyFill="1" applyBorder="1"/>
    <xf numFmtId="3" fontId="10" fillId="0" borderId="62" xfId="0" applyNumberFormat="1" applyFont="1" applyFill="1" applyBorder="1"/>
    <xf numFmtId="3" fontId="11" fillId="3" borderId="62" xfId="0" applyNumberFormat="1" applyFont="1" applyFill="1" applyBorder="1"/>
    <xf numFmtId="3" fontId="9" fillId="3" borderId="62" xfId="0" applyNumberFormat="1" applyFont="1" applyFill="1" applyBorder="1"/>
    <xf numFmtId="0" fontId="10" fillId="0" borderId="63" xfId="0" applyFont="1" applyFill="1" applyBorder="1"/>
    <xf numFmtId="0" fontId="10" fillId="0" borderId="61" xfId="0" applyFont="1" applyFill="1" applyBorder="1"/>
    <xf numFmtId="3" fontId="11" fillId="3" borderId="61" xfId="0" applyNumberFormat="1" applyFont="1" applyFill="1" applyBorder="1"/>
    <xf numFmtId="3" fontId="10" fillId="0" borderId="63" xfId="0" applyNumberFormat="1" applyFont="1" applyFill="1" applyBorder="1"/>
    <xf numFmtId="3" fontId="10" fillId="0" borderId="21" xfId="0" applyNumberFormat="1" applyFont="1" applyFill="1" applyBorder="1"/>
    <xf numFmtId="0" fontId="10" fillId="0" borderId="64" xfId="0" applyFont="1" applyFill="1" applyBorder="1"/>
    <xf numFmtId="0" fontId="10" fillId="0" borderId="65" xfId="0" applyFont="1" applyFill="1" applyBorder="1"/>
    <xf numFmtId="0" fontId="10" fillId="0" borderId="66" xfId="0" applyFont="1" applyFill="1" applyBorder="1"/>
    <xf numFmtId="0" fontId="9" fillId="3" borderId="66" xfId="0" applyFont="1" applyFill="1" applyBorder="1"/>
    <xf numFmtId="0" fontId="23" fillId="0" borderId="65" xfId="0" applyFont="1" applyFill="1" applyBorder="1"/>
    <xf numFmtId="0" fontId="36" fillId="6" borderId="59" xfId="0" applyFont="1" applyFill="1" applyBorder="1" applyAlignment="1">
      <alignment horizontal="left"/>
    </xf>
    <xf numFmtId="0" fontId="10" fillId="0" borderId="4" xfId="0" applyFont="1" applyFill="1" applyBorder="1"/>
    <xf numFmtId="0" fontId="10" fillId="0" borderId="21" xfId="0" applyFont="1" applyFill="1" applyBorder="1"/>
    <xf numFmtId="0" fontId="10" fillId="0" borderId="67" xfId="0" applyFont="1" applyFill="1" applyBorder="1"/>
    <xf numFmtId="0" fontId="10" fillId="0" borderId="68" xfId="0" applyFont="1" applyFill="1" applyBorder="1"/>
    <xf numFmtId="0" fontId="26" fillId="3" borderId="20" xfId="0" applyFont="1" applyFill="1" applyBorder="1" applyAlignment="1">
      <alignment horizontal="left"/>
    </xf>
    <xf numFmtId="0" fontId="26" fillId="3" borderId="20" xfId="0" applyFont="1" applyFill="1" applyBorder="1" applyAlignment="1">
      <alignment wrapText="1"/>
    </xf>
    <xf numFmtId="14" fontId="26" fillId="0" borderId="20" xfId="0" applyNumberFormat="1" applyFont="1" applyFill="1" applyBorder="1" applyAlignment="1">
      <alignment horizontal="left"/>
    </xf>
    <xf numFmtId="0" fontId="24" fillId="3" borderId="27" xfId="0" applyFont="1" applyFill="1" applyBorder="1"/>
    <xf numFmtId="0" fontId="24" fillId="3" borderId="20" xfId="0" applyFont="1" applyFill="1" applyBorder="1" applyAlignment="1">
      <alignment horizontal="left"/>
    </xf>
    <xf numFmtId="0" fontId="24" fillId="3" borderId="20" xfId="0" applyFont="1" applyFill="1" applyBorder="1" applyAlignment="1">
      <alignment wrapText="1"/>
    </xf>
    <xf numFmtId="0" fontId="25" fillId="3" borderId="20" xfId="0" applyFont="1" applyFill="1" applyBorder="1" applyAlignment="1">
      <alignment horizontal="left"/>
    </xf>
    <xf numFmtId="0" fontId="25" fillId="3" borderId="20" xfId="0" applyFont="1" applyFill="1" applyBorder="1" applyAlignment="1">
      <alignment wrapText="1"/>
    </xf>
    <xf numFmtId="0" fontId="24" fillId="5" borderId="27" xfId="0" applyFont="1" applyFill="1" applyBorder="1"/>
    <xf numFmtId="0" fontId="24" fillId="5" borderId="20" xfId="0" applyFont="1" applyFill="1" applyBorder="1" applyAlignment="1">
      <alignment horizontal="left"/>
    </xf>
    <xf numFmtId="3" fontId="24" fillId="5" borderId="20" xfId="0" applyNumberFormat="1" applyFont="1" applyFill="1" applyBorder="1" applyAlignment="1">
      <alignment horizontal="left"/>
    </xf>
    <xf numFmtId="0" fontId="24" fillId="3" borderId="5" xfId="0" applyFont="1" applyFill="1" applyBorder="1" applyAlignment="1">
      <alignment horizontal="left"/>
    </xf>
    <xf numFmtId="0" fontId="25" fillId="3" borderId="6" xfId="0" applyFont="1" applyFill="1" applyBorder="1"/>
    <xf numFmtId="0" fontId="24" fillId="3" borderId="6" xfId="0" applyFont="1" applyFill="1" applyBorder="1"/>
    <xf numFmtId="0" fontId="23" fillId="0" borderId="5" xfId="0" applyFont="1" applyFill="1" applyBorder="1" applyAlignment="1">
      <alignment horizontal="left"/>
    </xf>
    <xf numFmtId="0" fontId="23" fillId="0" borderId="6" xfId="0" applyFont="1" applyFill="1" applyBorder="1"/>
    <xf numFmtId="3" fontId="9" fillId="2" borderId="7" xfId="0" applyNumberFormat="1" applyFont="1" applyFill="1" applyBorder="1" applyAlignment="1">
      <alignment horizontal="center" vertical="center" wrapText="1"/>
    </xf>
    <xf numFmtId="1" fontId="24" fillId="8" borderId="45" xfId="0" applyNumberFormat="1" applyFont="1" applyFill="1" applyBorder="1" applyAlignment="1">
      <alignment horizontal="center"/>
    </xf>
    <xf numFmtId="0" fontId="35" fillId="2" borderId="60" xfId="0" applyFont="1" applyFill="1" applyBorder="1" applyAlignment="1">
      <alignment horizontal="left"/>
    </xf>
    <xf numFmtId="0" fontId="25" fillId="2" borderId="69" xfId="0" applyFont="1" applyFill="1" applyBorder="1"/>
    <xf numFmtId="0" fontId="24" fillId="4" borderId="48" xfId="0" applyFont="1" applyFill="1" applyBorder="1" applyAlignment="1">
      <alignment horizontal="left"/>
    </xf>
    <xf numFmtId="3" fontId="24" fillId="9" borderId="51" xfId="0" applyNumberFormat="1" applyFont="1" applyFill="1" applyBorder="1"/>
    <xf numFmtId="3" fontId="24" fillId="4" borderId="50" xfId="0" applyNumberFormat="1" applyFont="1" applyFill="1" applyBorder="1"/>
    <xf numFmtId="0" fontId="26" fillId="0" borderId="20" xfId="0" applyFont="1" applyFill="1" applyBorder="1"/>
    <xf numFmtId="3" fontId="36" fillId="6" borderId="36" xfId="0" applyNumberFormat="1" applyFont="1" applyFill="1" applyBorder="1"/>
    <xf numFmtId="3" fontId="35" fillId="2" borderId="5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left"/>
    </xf>
    <xf numFmtId="0" fontId="26" fillId="0" borderId="27" xfId="0" applyFont="1" applyFill="1" applyBorder="1" applyAlignment="1">
      <alignment horizontal="left"/>
    </xf>
    <xf numFmtId="3" fontId="36" fillId="10" borderId="1" xfId="0" applyNumberFormat="1" applyFont="1" applyFill="1" applyBorder="1"/>
    <xf numFmtId="3" fontId="10" fillId="0" borderId="70" xfId="0" applyNumberFormat="1" applyFont="1" applyFill="1" applyBorder="1"/>
    <xf numFmtId="3" fontId="10" fillId="0" borderId="28" xfId="0" applyNumberFormat="1" applyFont="1" applyFill="1" applyBorder="1"/>
    <xf numFmtId="3" fontId="11" fillId="3" borderId="28" xfId="0" applyNumberFormat="1" applyFont="1" applyFill="1" applyBorder="1"/>
    <xf numFmtId="3" fontId="10" fillId="0" borderId="71" xfId="0" applyNumberFormat="1" applyFont="1" applyFill="1" applyBorder="1"/>
    <xf numFmtId="3" fontId="10" fillId="0" borderId="72" xfId="0" applyNumberFormat="1" applyFont="1" applyFill="1" applyBorder="1"/>
    <xf numFmtId="3" fontId="10" fillId="0" borderId="73" xfId="0" applyNumberFormat="1" applyFont="1" applyFill="1" applyBorder="1"/>
    <xf numFmtId="3" fontId="10" fillId="0" borderId="74" xfId="0" applyNumberFormat="1" applyFont="1" applyFill="1" applyBorder="1"/>
    <xf numFmtId="3" fontId="10" fillId="0" borderId="75" xfId="0" applyNumberFormat="1" applyFont="1" applyFill="1" applyBorder="1"/>
    <xf numFmtId="3" fontId="24" fillId="3" borderId="73" xfId="0" applyNumberFormat="1" applyFont="1" applyFill="1" applyBorder="1"/>
    <xf numFmtId="3" fontId="11" fillId="3" borderId="74" xfId="0" applyNumberFormat="1" applyFont="1" applyFill="1" applyBorder="1"/>
    <xf numFmtId="3" fontId="9" fillId="3" borderId="72" xfId="0" applyNumberFormat="1" applyFont="1" applyFill="1" applyBorder="1"/>
    <xf numFmtId="3" fontId="10" fillId="0" borderId="76" xfId="0" applyNumberFormat="1" applyFont="1" applyFill="1" applyBorder="1"/>
    <xf numFmtId="3" fontId="10" fillId="0" borderId="77" xfId="0" applyNumberFormat="1" applyFont="1" applyFill="1" applyBorder="1"/>
    <xf numFmtId="3" fontId="10" fillId="0" borderId="78" xfId="0" applyNumberFormat="1" applyFont="1" applyFill="1" applyBorder="1"/>
    <xf numFmtId="3" fontId="10" fillId="0" borderId="79" xfId="0" applyNumberFormat="1" applyFont="1" applyFill="1" applyBorder="1"/>
    <xf numFmtId="3" fontId="10" fillId="0" borderId="80" xfId="0" applyNumberFormat="1" applyFont="1" applyFill="1" applyBorder="1"/>
    <xf numFmtId="3" fontId="24" fillId="3" borderId="78" xfId="0" applyNumberFormat="1" applyFont="1" applyFill="1" applyBorder="1"/>
    <xf numFmtId="3" fontId="11" fillId="3" borderId="79" xfId="0" applyNumberFormat="1" applyFont="1" applyFill="1" applyBorder="1"/>
    <xf numFmtId="3" fontId="9" fillId="3" borderId="77" xfId="0" applyNumberFormat="1" applyFont="1" applyFill="1" applyBorder="1"/>
    <xf numFmtId="3" fontId="10" fillId="0" borderId="81" xfId="0" applyNumberFormat="1" applyFont="1" applyFill="1" applyBorder="1"/>
    <xf numFmtId="3" fontId="10" fillId="0" borderId="82" xfId="0" applyNumberFormat="1" applyFont="1" applyFill="1" applyBorder="1"/>
    <xf numFmtId="3" fontId="10" fillId="0" borderId="83" xfId="0" applyNumberFormat="1" applyFont="1" applyFill="1" applyBorder="1"/>
    <xf numFmtId="3" fontId="12" fillId="0" borderId="74" xfId="0" applyNumberFormat="1" applyFont="1" applyFill="1" applyBorder="1"/>
    <xf numFmtId="3" fontId="10" fillId="0" borderId="66" xfId="0" applyNumberFormat="1" applyFont="1" applyFill="1" applyBorder="1"/>
    <xf numFmtId="3" fontId="10" fillId="0" borderId="67" xfId="0" applyNumberFormat="1" applyFont="1" applyFill="1" applyBorder="1"/>
    <xf numFmtId="3" fontId="10" fillId="0" borderId="84" xfId="0" applyNumberFormat="1" applyFont="1" applyFill="1" applyBorder="1"/>
    <xf numFmtId="3" fontId="10" fillId="0" borderId="68" xfId="0" applyNumberFormat="1" applyFont="1" applyFill="1" applyBorder="1"/>
    <xf numFmtId="3" fontId="24" fillId="3" borderId="67" xfId="0" applyNumberFormat="1" applyFont="1" applyFill="1" applyBorder="1"/>
    <xf numFmtId="3" fontId="11" fillId="3" borderId="84" xfId="0" applyNumberFormat="1" applyFont="1" applyFill="1" applyBorder="1"/>
    <xf numFmtId="3" fontId="9" fillId="3" borderId="66" xfId="0" applyNumberFormat="1" applyFont="1" applyFill="1" applyBorder="1"/>
    <xf numFmtId="0" fontId="1" fillId="0" borderId="0" xfId="0" applyFont="1" applyFill="1" applyBorder="1"/>
    <xf numFmtId="0" fontId="31" fillId="0" borderId="47" xfId="0" applyFont="1" applyFill="1" applyBorder="1"/>
    <xf numFmtId="0" fontId="4" fillId="0" borderId="39" xfId="0" applyFont="1" applyFill="1" applyBorder="1"/>
    <xf numFmtId="0" fontId="29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0" fontId="2" fillId="0" borderId="47" xfId="0" applyFont="1" applyFill="1" applyBorder="1"/>
    <xf numFmtId="0" fontId="30" fillId="0" borderId="47" xfId="0" applyFont="1" applyFill="1" applyBorder="1"/>
    <xf numFmtId="0" fontId="2" fillId="0" borderId="85" xfId="0" applyFont="1" applyFill="1" applyBorder="1"/>
    <xf numFmtId="0" fontId="2" fillId="0" borderId="85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1" fillId="0" borderId="47" xfId="0" applyFont="1" applyFill="1" applyBorder="1"/>
    <xf numFmtId="0" fontId="2" fillId="0" borderId="38" xfId="0" applyFont="1" applyFill="1" applyBorder="1"/>
    <xf numFmtId="0" fontId="28" fillId="0" borderId="46" xfId="0" applyFont="1" applyFill="1" applyBorder="1" applyAlignment="1">
      <alignment horizontal="center"/>
    </xf>
    <xf numFmtId="0" fontId="31" fillId="0" borderId="47" xfId="0" applyFont="1" applyFill="1" applyBorder="1" applyAlignment="1"/>
    <xf numFmtId="0" fontId="31" fillId="0" borderId="85" xfId="0" applyFont="1" applyFill="1" applyBorder="1" applyAlignment="1"/>
    <xf numFmtId="0" fontId="9" fillId="0" borderId="3" xfId="0" applyFont="1" applyFill="1" applyBorder="1" applyAlignment="1">
      <alignment horizontal="left"/>
    </xf>
    <xf numFmtId="0" fontId="9" fillId="0" borderId="38" xfId="0" applyFont="1" applyFill="1" applyBorder="1"/>
    <xf numFmtId="0" fontId="9" fillId="4" borderId="24" xfId="0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left"/>
    </xf>
    <xf numFmtId="3" fontId="9" fillId="0" borderId="7" xfId="0" applyNumberFormat="1" applyFont="1" applyFill="1" applyBorder="1"/>
    <xf numFmtId="3" fontId="10" fillId="0" borderId="7" xfId="0" applyNumberFormat="1" applyFont="1" applyFill="1" applyBorder="1"/>
    <xf numFmtId="3" fontId="10" fillId="0" borderId="38" xfId="0" applyNumberFormat="1" applyFont="1" applyFill="1" applyBorder="1" applyAlignment="1"/>
    <xf numFmtId="3" fontId="9" fillId="0" borderId="38" xfId="0" applyNumberFormat="1" applyFont="1" applyFill="1" applyBorder="1" applyAlignment="1"/>
    <xf numFmtId="3" fontId="9" fillId="0" borderId="3" xfId="0" applyNumberFormat="1" applyFont="1" applyFill="1" applyBorder="1" applyAlignment="1"/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10" fillId="0" borderId="86" xfId="0" applyNumberFormat="1" applyFont="1" applyFill="1" applyBorder="1" applyAlignment="1"/>
    <xf numFmtId="3" fontId="10" fillId="9" borderId="7" xfId="0" applyNumberFormat="1" applyFont="1" applyFill="1" applyBorder="1" applyAlignment="1"/>
    <xf numFmtId="3" fontId="10" fillId="0" borderId="87" xfId="0" applyNumberFormat="1" applyFont="1" applyFill="1" applyBorder="1" applyAlignment="1"/>
    <xf numFmtId="3" fontId="9" fillId="2" borderId="45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 wrapText="1"/>
    </xf>
    <xf numFmtId="3" fontId="10" fillId="9" borderId="1" xfId="0" applyNumberFormat="1" applyFont="1" applyFill="1" applyBorder="1" applyAlignment="1"/>
    <xf numFmtId="3" fontId="9" fillId="3" borderId="1" xfId="0" applyNumberFormat="1" applyFont="1" applyFill="1" applyBorder="1" applyAlignment="1"/>
    <xf numFmtId="3" fontId="9" fillId="3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10" fillId="0" borderId="1" xfId="0" applyNumberFormat="1" applyFont="1" applyFill="1" applyBorder="1" applyAlignment="1"/>
    <xf numFmtId="3" fontId="9" fillId="4" borderId="87" xfId="0" applyNumberFormat="1" applyFont="1" applyFill="1" applyBorder="1" applyAlignment="1"/>
    <xf numFmtId="3" fontId="10" fillId="3" borderId="1" xfId="0" applyNumberFormat="1" applyFont="1" applyFill="1" applyBorder="1" applyAlignment="1"/>
    <xf numFmtId="3" fontId="9" fillId="4" borderId="0" xfId="0" applyNumberFormat="1" applyFont="1" applyFill="1" applyBorder="1" applyAlignment="1"/>
    <xf numFmtId="3" fontId="9" fillId="4" borderId="51" xfId="0" applyNumberFormat="1" applyFont="1" applyFill="1" applyBorder="1" applyAlignment="1"/>
    <xf numFmtId="3" fontId="9" fillId="0" borderId="88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9" fillId="2" borderId="87" xfId="0" applyNumberFormat="1" applyFont="1" applyFill="1" applyBorder="1" applyAlignment="1">
      <alignment horizontal="center" wrapText="1"/>
    </xf>
    <xf numFmtId="3" fontId="9" fillId="3" borderId="87" xfId="0" applyNumberFormat="1" applyFont="1" applyFill="1" applyBorder="1" applyAlignment="1"/>
    <xf numFmtId="3" fontId="26" fillId="0" borderId="87" xfId="0" applyNumberFormat="1" applyFont="1" applyFill="1" applyBorder="1" applyAlignment="1"/>
    <xf numFmtId="3" fontId="26" fillId="0" borderId="1" xfId="0" applyNumberFormat="1" applyFont="1" applyFill="1" applyBorder="1" applyAlignment="1"/>
    <xf numFmtId="3" fontId="26" fillId="3" borderId="0" xfId="0" applyNumberFormat="1" applyFont="1" applyFill="1" applyBorder="1" applyAlignment="1"/>
    <xf numFmtId="3" fontId="26" fillId="3" borderId="87" xfId="0" applyNumberFormat="1" applyFont="1" applyFill="1" applyBorder="1" applyAlignment="1"/>
    <xf numFmtId="3" fontId="26" fillId="3" borderId="1" xfId="0" applyNumberFormat="1" applyFont="1" applyFill="1" applyBorder="1" applyAlignment="1"/>
    <xf numFmtId="3" fontId="9" fillId="4" borderId="89" xfId="0" applyNumberFormat="1" applyFont="1" applyFill="1" applyBorder="1" applyAlignment="1"/>
    <xf numFmtId="3" fontId="9" fillId="4" borderId="15" xfId="0" applyNumberFormat="1" applyFont="1" applyFill="1" applyBorder="1" applyAlignment="1"/>
    <xf numFmtId="3" fontId="14" fillId="6" borderId="0" xfId="0" applyNumberFormat="1" applyFont="1" applyFill="1" applyBorder="1" applyAlignment="1"/>
    <xf numFmtId="3" fontId="10" fillId="9" borderId="36" xfId="0" applyNumberFormat="1" applyFont="1" applyFill="1" applyBorder="1" applyAlignment="1"/>
    <xf numFmtId="1" fontId="24" fillId="2" borderId="45" xfId="0" applyNumberFormat="1" applyFont="1" applyFill="1" applyBorder="1" applyAlignment="1">
      <alignment horizontal="center" wrapText="1"/>
    </xf>
    <xf numFmtId="0" fontId="24" fillId="4" borderId="60" xfId="0" applyFont="1" applyFill="1" applyBorder="1" applyAlignment="1">
      <alignment vertical="center"/>
    </xf>
    <xf numFmtId="0" fontId="3" fillId="4" borderId="90" xfId="0" applyFont="1" applyFill="1" applyBorder="1" applyAlignment="1">
      <alignment horizontal="left" vertical="center"/>
    </xf>
    <xf numFmtId="0" fontId="3" fillId="4" borderId="90" xfId="0" applyFont="1" applyFill="1" applyBorder="1" applyAlignment="1">
      <alignment vertical="center" wrapText="1"/>
    </xf>
    <xf numFmtId="0" fontId="37" fillId="8" borderId="91" xfId="0" applyFont="1" applyFill="1" applyBorder="1" applyAlignment="1">
      <alignment horizontal="left"/>
    </xf>
    <xf numFmtId="0" fontId="23" fillId="8" borderId="91" xfId="0" applyFont="1" applyFill="1" applyBorder="1" applyAlignment="1">
      <alignment horizontal="left"/>
    </xf>
    <xf numFmtId="3" fontId="9" fillId="8" borderId="91" xfId="0" applyNumberFormat="1" applyFont="1" applyFill="1" applyBorder="1"/>
    <xf numFmtId="1" fontId="24" fillId="8" borderId="91" xfId="0" applyNumberFormat="1" applyFont="1" applyFill="1" applyBorder="1" applyAlignment="1">
      <alignment horizontal="center"/>
    </xf>
    <xf numFmtId="0" fontId="35" fillId="8" borderId="60" xfId="0" applyFont="1" applyFill="1" applyBorder="1"/>
    <xf numFmtId="0" fontId="35" fillId="8" borderId="90" xfId="0" applyFont="1" applyFill="1" applyBorder="1" applyAlignment="1">
      <alignment horizontal="left"/>
    </xf>
    <xf numFmtId="3" fontId="27" fillId="8" borderId="51" xfId="0" applyNumberFormat="1" applyFont="1" applyFill="1" applyBorder="1"/>
    <xf numFmtId="3" fontId="35" fillId="8" borderId="51" xfId="0" applyNumberFormat="1" applyFont="1" applyFill="1" applyBorder="1"/>
    <xf numFmtId="3" fontId="35" fillId="8" borderId="51" xfId="0" applyNumberFormat="1" applyFont="1" applyFill="1" applyBorder="1" applyAlignment="1">
      <alignment horizontal="right"/>
    </xf>
    <xf numFmtId="0" fontId="36" fillId="6" borderId="27" xfId="0" applyFont="1" applyFill="1" applyBorder="1" applyAlignment="1">
      <alignment horizontal="left"/>
    </xf>
    <xf numFmtId="0" fontId="30" fillId="6" borderId="20" xfId="0" applyFont="1" applyFill="1" applyBorder="1"/>
    <xf numFmtId="3" fontId="36" fillId="6" borderId="0" xfId="0" applyNumberFormat="1" applyFont="1" applyFill="1" applyBorder="1"/>
    <xf numFmtId="3" fontId="23" fillId="10" borderId="1" xfId="0" applyNumberFormat="1" applyFont="1" applyFill="1" applyBorder="1"/>
    <xf numFmtId="3" fontId="30" fillId="10" borderId="1" xfId="0" applyNumberFormat="1" applyFont="1" applyFill="1" applyBorder="1"/>
    <xf numFmtId="0" fontId="30" fillId="6" borderId="92" xfId="0" applyFont="1" applyFill="1" applyBorder="1"/>
    <xf numFmtId="3" fontId="36" fillId="2" borderId="0" xfId="0" applyNumberFormat="1" applyFont="1" applyFill="1" applyBorder="1"/>
    <xf numFmtId="0" fontId="36" fillId="10" borderId="27" xfId="0" applyFont="1" applyFill="1" applyBorder="1"/>
    <xf numFmtId="0" fontId="36" fillId="10" borderId="20" xfId="0" applyFont="1" applyFill="1" applyBorder="1" applyAlignment="1">
      <alignment horizontal="left"/>
    </xf>
    <xf numFmtId="3" fontId="36" fillId="10" borderId="1" xfId="0" applyNumberFormat="1" applyFont="1" applyFill="1" applyBorder="1" applyAlignment="1">
      <alignment horizontal="right"/>
    </xf>
    <xf numFmtId="0" fontId="3" fillId="2" borderId="93" xfId="0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horizontal="left"/>
    </xf>
    <xf numFmtId="0" fontId="24" fillId="11" borderId="27" xfId="0" applyNumberFormat="1" applyFont="1" applyFill="1" applyBorder="1"/>
    <xf numFmtId="0" fontId="4" fillId="11" borderId="20" xfId="0" applyNumberFormat="1" applyFont="1" applyFill="1" applyBorder="1" applyAlignment="1">
      <alignment horizontal="left"/>
    </xf>
    <xf numFmtId="0" fontId="4" fillId="11" borderId="20" xfId="0" applyNumberFormat="1" applyFont="1" applyFill="1" applyBorder="1" applyAlignment="1">
      <alignment wrapText="1"/>
    </xf>
    <xf numFmtId="0" fontId="26" fillId="11" borderId="1" xfId="0" applyFont="1" applyFill="1" applyBorder="1"/>
    <xf numFmtId="3" fontId="26" fillId="11" borderId="1" xfId="0" applyNumberFormat="1" applyFont="1" applyFill="1" applyBorder="1"/>
    <xf numFmtId="3" fontId="23" fillId="11" borderId="1" xfId="0" applyNumberFormat="1" applyFont="1" applyFill="1" applyBorder="1"/>
    <xf numFmtId="0" fontId="24" fillId="0" borderId="27" xfId="0" applyFont="1" applyFill="1" applyBorder="1"/>
    <xf numFmtId="0" fontId="24" fillId="0" borderId="27" xfId="0" applyFont="1" applyFill="1" applyBorder="1" applyAlignment="1">
      <alignment horizontal="left"/>
    </xf>
    <xf numFmtId="3" fontId="26" fillId="0" borderId="95" xfId="0" applyNumberFormat="1" applyFont="1" applyFill="1" applyBorder="1"/>
    <xf numFmtId="3" fontId="26" fillId="0" borderId="62" xfId="0" applyNumberFormat="1" applyFont="1" applyFill="1" applyBorder="1" applyAlignment="1">
      <alignment horizontal="left"/>
    </xf>
    <xf numFmtId="0" fontId="26" fillId="0" borderId="62" xfId="0" applyFont="1" applyFill="1" applyBorder="1"/>
    <xf numFmtId="3" fontId="26" fillId="0" borderId="61" xfId="0" applyNumberFormat="1" applyFont="1" applyFill="1" applyBorder="1"/>
    <xf numFmtId="3" fontId="26" fillId="0" borderId="72" xfId="0" applyNumberFormat="1" applyFont="1" applyFill="1" applyBorder="1"/>
    <xf numFmtId="3" fontId="26" fillId="0" borderId="13" xfId="0" applyNumberFormat="1" applyFont="1" applyFill="1" applyBorder="1" applyAlignment="1">
      <alignment horizontal="left"/>
    </xf>
    <xf numFmtId="0" fontId="26" fillId="0" borderId="14" xfId="0" applyFont="1" applyFill="1" applyBorder="1"/>
    <xf numFmtId="3" fontId="26" fillId="0" borderId="5" xfId="0" applyNumberFormat="1" applyFont="1" applyFill="1" applyBorder="1" applyAlignment="1">
      <alignment horizontal="left"/>
    </xf>
    <xf numFmtId="0" fontId="26" fillId="0" borderId="19" xfId="0" applyFont="1" applyFill="1" applyBorder="1"/>
    <xf numFmtId="0" fontId="26" fillId="0" borderId="13" xfId="0" applyFont="1" applyFill="1" applyBorder="1"/>
    <xf numFmtId="0" fontId="26" fillId="0" borderId="8" xfId="0" applyFont="1" applyFill="1" applyBorder="1"/>
    <xf numFmtId="0" fontId="24" fillId="11" borderId="27" xfId="0" applyFont="1" applyFill="1" applyBorder="1"/>
    <xf numFmtId="0" fontId="23" fillId="11" borderId="20" xfId="0" applyFont="1" applyFill="1" applyBorder="1" applyAlignment="1">
      <alignment horizontal="left"/>
    </xf>
    <xf numFmtId="0" fontId="23" fillId="11" borderId="20" xfId="0" applyFont="1" applyFill="1" applyBorder="1" applyAlignment="1">
      <alignment wrapText="1"/>
    </xf>
    <xf numFmtId="0" fontId="24" fillId="11" borderId="1" xfId="0" applyFont="1" applyFill="1" applyBorder="1"/>
    <xf numFmtId="0" fontId="4" fillId="11" borderId="20" xfId="0" applyFont="1" applyFill="1" applyBorder="1" applyAlignment="1">
      <alignment horizontal="left"/>
    </xf>
    <xf numFmtId="0" fontId="4" fillId="11" borderId="20" xfId="0" applyFont="1" applyFill="1" applyBorder="1" applyAlignment="1">
      <alignment wrapText="1"/>
    </xf>
    <xf numFmtId="3" fontId="24" fillId="11" borderId="1" xfId="0" applyNumberFormat="1" applyFont="1" applyFill="1" applyBorder="1"/>
    <xf numFmtId="14" fontId="24" fillId="11" borderId="27" xfId="0" applyNumberFormat="1" applyFont="1" applyFill="1" applyBorder="1"/>
    <xf numFmtId="0" fontId="24" fillId="0" borderId="27" xfId="0" applyNumberFormat="1" applyFont="1" applyFill="1" applyBorder="1" applyAlignment="1">
      <alignment horizontal="left"/>
    </xf>
    <xf numFmtId="0" fontId="24" fillId="11" borderId="27" xfId="0" applyNumberFormat="1" applyFont="1" applyFill="1" applyBorder="1" applyAlignment="1">
      <alignment horizontal="left"/>
    </xf>
    <xf numFmtId="0" fontId="23" fillId="11" borderId="20" xfId="0" applyFont="1" applyFill="1" applyBorder="1"/>
    <xf numFmtId="49" fontId="24" fillId="0" borderId="4" xfId="0" applyNumberFormat="1" applyFont="1" applyFill="1" applyBorder="1"/>
    <xf numFmtId="3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3" fontId="24" fillId="0" borderId="21" xfId="0" applyNumberFormat="1" applyFont="1" applyFill="1" applyBorder="1"/>
    <xf numFmtId="3" fontId="25" fillId="0" borderId="2" xfId="0" applyNumberFormat="1" applyFont="1" applyFill="1" applyBorder="1"/>
    <xf numFmtId="3" fontId="25" fillId="0" borderId="4" xfId="0" applyNumberFormat="1" applyFont="1" applyFill="1" applyBorder="1"/>
    <xf numFmtId="3" fontId="24" fillId="0" borderId="2" xfId="0" applyNumberFormat="1" applyFont="1" applyFill="1" applyBorder="1"/>
    <xf numFmtId="0" fontId="25" fillId="0" borderId="0" xfId="0" applyFont="1" applyFill="1" applyBorder="1" applyAlignment="1">
      <alignment wrapText="1"/>
    </xf>
    <xf numFmtId="3" fontId="25" fillId="0" borderId="21" xfId="0" applyNumberFormat="1" applyFont="1" applyFill="1" applyBorder="1"/>
    <xf numFmtId="3" fontId="24" fillId="0" borderId="4" xfId="0" applyNumberFormat="1" applyFont="1" applyFill="1" applyBorder="1"/>
    <xf numFmtId="49" fontId="26" fillId="0" borderId="5" xfId="0" applyNumberFormat="1" applyFont="1" applyFill="1" applyBorder="1" applyAlignment="1">
      <alignment horizontal="left"/>
    </xf>
    <xf numFmtId="0" fontId="26" fillId="0" borderId="65" xfId="0" applyFont="1" applyFill="1" applyBorder="1"/>
    <xf numFmtId="0" fontId="26" fillId="0" borderId="27" xfId="0" applyFont="1" applyFill="1" applyBorder="1"/>
    <xf numFmtId="0" fontId="26" fillId="0" borderId="27" xfId="0" applyNumberFormat="1" applyFont="1" applyFill="1" applyBorder="1" applyAlignment="1">
      <alignment horizontal="left"/>
    </xf>
    <xf numFmtId="14" fontId="24" fillId="5" borderId="27" xfId="0" applyNumberFormat="1" applyFont="1" applyFill="1" applyBorder="1"/>
    <xf numFmtId="3" fontId="4" fillId="0" borderId="27" xfId="0" applyNumberFormat="1" applyFont="1" applyFill="1" applyBorder="1" applyAlignment="1">
      <alignment horizontal="left"/>
    </xf>
    <xf numFmtId="3" fontId="26" fillId="0" borderId="27" xfId="0" applyNumberFormat="1" applyFont="1" applyFill="1" applyBorder="1" applyAlignment="1">
      <alignment horizontal="left"/>
    </xf>
    <xf numFmtId="3" fontId="26" fillId="0" borderId="13" xfId="0" applyNumberFormat="1" applyFont="1" applyFill="1" applyBorder="1"/>
    <xf numFmtId="14" fontId="4" fillId="0" borderId="57" xfId="0" applyNumberFormat="1" applyFont="1" applyFill="1" applyBorder="1"/>
    <xf numFmtId="3" fontId="4" fillId="0" borderId="9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wrapText="1"/>
    </xf>
    <xf numFmtId="3" fontId="23" fillId="0" borderId="13" xfId="0" applyNumberFormat="1" applyFont="1" applyFill="1" applyBorder="1"/>
    <xf numFmtId="3" fontId="23" fillId="0" borderId="24" xfId="0" applyNumberFormat="1" applyFont="1" applyFill="1" applyBorder="1"/>
    <xf numFmtId="3" fontId="23" fillId="0" borderId="1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3" fontId="15" fillId="0" borderId="0" xfId="0" applyNumberFormat="1" applyFont="1" applyFill="1"/>
    <xf numFmtId="3" fontId="16" fillId="0" borderId="0" xfId="0" applyNumberFormat="1" applyFont="1" applyFill="1"/>
    <xf numFmtId="3" fontId="10" fillId="0" borderId="0" xfId="0" applyNumberFormat="1" applyFont="1" applyFill="1"/>
    <xf numFmtId="3" fontId="23" fillId="0" borderId="20" xfId="0" applyNumberFormat="1" applyFont="1" applyFill="1" applyBorder="1" applyAlignment="1">
      <alignment horizontal="left"/>
    </xf>
    <xf numFmtId="2" fontId="24" fillId="11" borderId="27" xfId="0" applyNumberFormat="1" applyFont="1" applyFill="1" applyBorder="1"/>
    <xf numFmtId="3" fontId="4" fillId="11" borderId="20" xfId="0" applyNumberFormat="1" applyFont="1" applyFill="1" applyBorder="1" applyAlignment="1">
      <alignment horizontal="left"/>
    </xf>
    <xf numFmtId="0" fontId="4" fillId="11" borderId="20" xfId="0" applyFont="1" applyFill="1" applyBorder="1"/>
    <xf numFmtId="0" fontId="25" fillId="11" borderId="1" xfId="0" applyFont="1" applyFill="1" applyBorder="1"/>
    <xf numFmtId="3" fontId="24" fillId="0" borderId="27" xfId="0" applyNumberFormat="1" applyFont="1" applyFill="1" applyBorder="1" applyAlignment="1">
      <alignment horizontal="left"/>
    </xf>
    <xf numFmtId="3" fontId="10" fillId="0" borderId="97" xfId="0" applyNumberFormat="1" applyFont="1" applyFill="1" applyBorder="1"/>
    <xf numFmtId="3" fontId="10" fillId="0" borderId="98" xfId="0" applyNumberFormat="1" applyFont="1" applyFill="1" applyBorder="1"/>
    <xf numFmtId="0" fontId="23" fillId="2" borderId="7" xfId="0" applyFont="1" applyFill="1" applyBorder="1" applyAlignment="1">
      <alignment horizontal="center" vertical="center" wrapText="1"/>
    </xf>
    <xf numFmtId="3" fontId="24" fillId="3" borderId="8" xfId="0" applyNumberFormat="1" applyFont="1" applyFill="1" applyBorder="1"/>
    <xf numFmtId="3" fontId="24" fillId="3" borderId="9" xfId="0" applyNumberFormat="1" applyFont="1" applyFill="1" applyBorder="1" applyAlignment="1">
      <alignment horizontal="right"/>
    </xf>
    <xf numFmtId="3" fontId="26" fillId="0" borderId="65" xfId="0" applyNumberFormat="1" applyFont="1" applyFill="1" applyBorder="1"/>
    <xf numFmtId="3" fontId="26" fillId="0" borderId="66" xfId="0" applyNumberFormat="1" applyFont="1" applyFill="1" applyBorder="1"/>
    <xf numFmtId="3" fontId="26" fillId="0" borderId="67" xfId="0" applyNumberFormat="1" applyFont="1" applyFill="1" applyBorder="1"/>
    <xf numFmtId="3" fontId="26" fillId="0" borderId="84" xfId="0" applyNumberFormat="1" applyFont="1" applyFill="1" applyBorder="1"/>
    <xf numFmtId="3" fontId="26" fillId="0" borderId="68" xfId="0" applyNumberFormat="1" applyFont="1" applyFill="1" applyBorder="1"/>
    <xf numFmtId="3" fontId="24" fillId="3" borderId="84" xfId="0" applyNumberFormat="1" applyFont="1" applyFill="1" applyBorder="1"/>
    <xf numFmtId="3" fontId="10" fillId="0" borderId="24" xfId="0" applyNumberFormat="1" applyFont="1" applyFill="1" applyBorder="1"/>
    <xf numFmtId="3" fontId="10" fillId="0" borderId="99" xfId="0" applyNumberFormat="1" applyFont="1" applyFill="1" applyBorder="1"/>
    <xf numFmtId="3" fontId="23" fillId="3" borderId="100" xfId="0" applyNumberFormat="1" applyFont="1" applyFill="1" applyBorder="1"/>
    <xf numFmtId="3" fontId="23" fillId="0" borderId="20" xfId="0" applyNumberFormat="1" applyFont="1" applyFill="1" applyBorder="1" applyAlignment="1">
      <alignment horizontal="left"/>
    </xf>
    <xf numFmtId="3" fontId="30" fillId="10" borderId="36" xfId="0" applyNumberFormat="1" applyFont="1" applyFill="1" applyBorder="1"/>
    <xf numFmtId="3" fontId="9" fillId="2" borderId="10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top" wrapText="1"/>
    </xf>
    <xf numFmtId="3" fontId="10" fillId="0" borderId="20" xfId="0" applyNumberFormat="1" applyFont="1" applyFill="1" applyBorder="1"/>
    <xf numFmtId="0" fontId="35" fillId="6" borderId="27" xfId="0" applyFont="1" applyFill="1" applyBorder="1" applyAlignment="1">
      <alignment horizontal="left"/>
    </xf>
    <xf numFmtId="0" fontId="35" fillId="6" borderId="59" xfId="0" applyFont="1" applyFill="1" applyBorder="1" applyAlignment="1">
      <alignment horizontal="left"/>
    </xf>
    <xf numFmtId="3" fontId="11" fillId="3" borderId="101" xfId="0" applyNumberFormat="1" applyFont="1" applyFill="1" applyBorder="1"/>
    <xf numFmtId="3" fontId="24" fillId="3" borderId="5" xfId="0" applyNumberFormat="1" applyFont="1" applyFill="1" applyBorder="1"/>
    <xf numFmtId="3" fontId="24" fillId="3" borderId="25" xfId="0" applyNumberFormat="1" applyFont="1" applyFill="1" applyBorder="1"/>
    <xf numFmtId="3" fontId="24" fillId="3" borderId="63" xfId="0" applyNumberFormat="1" applyFont="1" applyFill="1" applyBorder="1"/>
    <xf numFmtId="3" fontId="23" fillId="0" borderId="61" xfId="0" applyNumberFormat="1" applyFont="1" applyFill="1" applyBorder="1"/>
    <xf numFmtId="3" fontId="10" fillId="0" borderId="65" xfId="0" applyNumberFormat="1" applyFont="1" applyFill="1" applyBorder="1"/>
    <xf numFmtId="3" fontId="24" fillId="3" borderId="76" xfId="0" applyNumberFormat="1" applyFont="1" applyFill="1" applyBorder="1"/>
    <xf numFmtId="3" fontId="26" fillId="0" borderId="77" xfId="0" applyNumberFormat="1" applyFont="1" applyFill="1" applyBorder="1"/>
    <xf numFmtId="3" fontId="23" fillId="0" borderId="77" xfId="0" applyNumberFormat="1" applyFont="1" applyFill="1" applyBorder="1"/>
    <xf numFmtId="3" fontId="10" fillId="0" borderId="94" xfId="0" applyNumberFormat="1" applyFont="1" applyFill="1" applyBorder="1"/>
    <xf numFmtId="3" fontId="9" fillId="3" borderId="63" xfId="0" applyNumberFormat="1" applyFont="1" applyFill="1" applyBorder="1"/>
    <xf numFmtId="0" fontId="25" fillId="3" borderId="65" xfId="0" applyFont="1" applyFill="1" applyBorder="1"/>
    <xf numFmtId="0" fontId="23" fillId="0" borderId="94" xfId="0" applyFont="1" applyFill="1" applyBorder="1"/>
    <xf numFmtId="0" fontId="26" fillId="0" borderId="94" xfId="0" applyFont="1" applyFill="1" applyBorder="1" applyAlignment="1">
      <alignment wrapText="1"/>
    </xf>
    <xf numFmtId="0" fontId="25" fillId="0" borderId="94" xfId="0" applyFont="1" applyFill="1" applyBorder="1" applyAlignment="1">
      <alignment wrapText="1"/>
    </xf>
    <xf numFmtId="0" fontId="4" fillId="0" borderId="94" xfId="0" applyFont="1" applyFill="1" applyBorder="1" applyAlignment="1">
      <alignment wrapText="1"/>
    </xf>
    <xf numFmtId="0" fontId="4" fillId="2" borderId="102" xfId="0" applyFont="1" applyFill="1" applyBorder="1" applyAlignment="1">
      <alignment wrapText="1"/>
    </xf>
    <xf numFmtId="0" fontId="36" fillId="10" borderId="1" xfId="0" applyFont="1" applyFill="1" applyBorder="1" applyAlignment="1">
      <alignment wrapText="1"/>
    </xf>
    <xf numFmtId="0" fontId="35" fillId="8" borderId="51" xfId="0" applyFont="1" applyFill="1" applyBorder="1" applyAlignment="1">
      <alignment wrapText="1"/>
    </xf>
    <xf numFmtId="0" fontId="4" fillId="0" borderId="99" xfId="0" applyFont="1" applyFill="1" applyBorder="1" applyAlignment="1">
      <alignment wrapText="1"/>
    </xf>
    <xf numFmtId="3" fontId="4" fillId="0" borderId="28" xfId="0" applyNumberFormat="1" applyFont="1" applyFill="1" applyBorder="1" applyAlignment="1">
      <alignment horizontal="left"/>
    </xf>
    <xf numFmtId="14" fontId="4" fillId="0" borderId="20" xfId="0" applyNumberFormat="1" applyFont="1" applyFill="1" applyBorder="1"/>
    <xf numFmtId="14" fontId="24" fillId="12" borderId="27" xfId="0" applyNumberFormat="1" applyFont="1" applyFill="1" applyBorder="1"/>
    <xf numFmtId="3" fontId="4" fillId="12" borderId="20" xfId="0" applyNumberFormat="1" applyFont="1" applyFill="1" applyBorder="1" applyAlignment="1">
      <alignment horizontal="left"/>
    </xf>
    <xf numFmtId="0" fontId="4" fillId="12" borderId="20" xfId="0" applyFont="1" applyFill="1" applyBorder="1" applyAlignment="1">
      <alignment wrapText="1"/>
    </xf>
    <xf numFmtId="0" fontId="24" fillId="12" borderId="1" xfId="0" applyFont="1" applyFill="1" applyBorder="1"/>
    <xf numFmtId="3" fontId="24" fillId="12" borderId="1" xfId="0" applyNumberFormat="1" applyFont="1" applyFill="1" applyBorder="1"/>
    <xf numFmtId="3" fontId="26" fillId="12" borderId="1" xfId="0" applyNumberFormat="1" applyFont="1" applyFill="1" applyBorder="1"/>
    <xf numFmtId="3" fontId="4" fillId="0" borderId="94" xfId="0" applyNumberFormat="1" applyFont="1" applyFill="1" applyBorder="1" applyAlignment="1">
      <alignment horizontal="left"/>
    </xf>
    <xf numFmtId="0" fontId="26" fillId="6" borderId="12" xfId="0" applyFont="1" applyFill="1" applyBorder="1" applyAlignment="1">
      <alignment horizontal="left"/>
    </xf>
    <xf numFmtId="0" fontId="0" fillId="0" borderId="0" xfId="0" applyFill="1"/>
    <xf numFmtId="0" fontId="29" fillId="0" borderId="4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left"/>
    </xf>
    <xf numFmtId="0" fontId="34" fillId="0" borderId="94" xfId="0" applyFont="1" applyBorder="1" applyAlignment="1"/>
    <xf numFmtId="0" fontId="36" fillId="0" borderId="47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left"/>
    </xf>
    <xf numFmtId="3" fontId="4" fillId="0" borderId="94" xfId="0" applyNumberFormat="1" applyFont="1" applyFill="1" applyBorder="1" applyAlignment="1">
      <alignment horizontal="left"/>
    </xf>
  </cellXfs>
  <cellStyles count="2">
    <cellStyle name="čiarky" xfId="1" builtinId="3"/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  <color rgb="FF33CCFF"/>
      <color rgb="FFCCFFFF"/>
      <color rgb="FF66FFCC"/>
      <color rgb="FF00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1"/>
  <sheetViews>
    <sheetView tabSelected="1" zoomScaleNormal="115" zoomScaleSheetLayoutView="100" workbookViewId="0">
      <selection activeCell="U4" sqref="U4"/>
    </sheetView>
  </sheetViews>
  <sheetFormatPr defaultRowHeight="12.75"/>
  <cols>
    <col min="1" max="1" width="8" style="46" customWidth="1"/>
    <col min="2" max="2" width="70.42578125" style="45" customWidth="1"/>
    <col min="3" max="4" width="11.7109375" style="45" hidden="1" customWidth="1"/>
    <col min="5" max="7" width="10.7109375" style="45" hidden="1" customWidth="1"/>
    <col min="8" max="8" width="0.42578125" style="45" hidden="1" customWidth="1"/>
    <col min="9" max="9" width="10.7109375" style="45" customWidth="1"/>
    <col min="10" max="10" width="10.7109375" style="45" hidden="1" customWidth="1"/>
    <col min="11" max="15" width="10.7109375" style="45" customWidth="1"/>
    <col min="16" max="18" width="10.140625" style="45" hidden="1" customWidth="1"/>
    <col min="19" max="19" width="10.7109375" style="45" customWidth="1"/>
    <col min="20" max="16384" width="9.140625" style="45"/>
  </cols>
  <sheetData>
    <row r="1" spans="1:21" ht="13.5" thickBo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1" s="5" customFormat="1" ht="30" customHeight="1" thickTop="1">
      <c r="A2" s="428"/>
      <c r="B2" s="427" t="s">
        <v>653</v>
      </c>
      <c r="C2" s="429"/>
      <c r="D2" s="430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2"/>
      <c r="T2" s="149"/>
    </row>
    <row r="3" spans="1:21" s="5" customFormat="1" ht="11.25" customHeight="1" thickBot="1">
      <c r="A3" s="139"/>
      <c r="B3" s="6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33"/>
      <c r="T3" s="149"/>
    </row>
    <row r="4" spans="1:21" s="5" customFormat="1" ht="11.25" customHeight="1" thickTop="1" thickBot="1">
      <c r="A4" s="146"/>
      <c r="B4" s="149"/>
      <c r="C4" s="424"/>
      <c r="D4" s="424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6"/>
      <c r="T4" s="149"/>
      <c r="U4" s="619"/>
    </row>
    <row r="5" spans="1:21" s="5" customFormat="1" ht="11.25" customHeight="1" thickTop="1" thickBot="1">
      <c r="A5" s="428"/>
      <c r="B5" s="620" t="s">
        <v>514</v>
      </c>
      <c r="C5" s="434"/>
      <c r="D5" s="434"/>
      <c r="E5" s="435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31"/>
    </row>
    <row r="6" spans="1:21" s="5" customFormat="1" ht="11.25" customHeight="1" thickTop="1" thickBot="1">
      <c r="A6" s="139"/>
      <c r="B6" s="621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47"/>
    </row>
    <row r="7" spans="1:21" s="13" customFormat="1" ht="12" customHeight="1" thickTop="1" thickBot="1">
      <c r="A7" s="22"/>
      <c r="B7" s="23"/>
      <c r="C7" s="24"/>
      <c r="D7" s="24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23"/>
      <c r="Q7" s="23"/>
      <c r="R7" s="23"/>
    </row>
    <row r="8" spans="1:21" s="13" customFormat="1" ht="66.75" customHeight="1" thickTop="1">
      <c r="A8" s="155" t="s">
        <v>27</v>
      </c>
      <c r="B8" s="156"/>
      <c r="C8" s="157" t="s">
        <v>387</v>
      </c>
      <c r="D8" s="158" t="s">
        <v>281</v>
      </c>
      <c r="E8" s="158" t="s">
        <v>352</v>
      </c>
      <c r="F8" s="158" t="s">
        <v>404</v>
      </c>
      <c r="G8" s="158" t="s">
        <v>417</v>
      </c>
      <c r="H8" s="158" t="s">
        <v>518</v>
      </c>
      <c r="I8" s="158" t="s">
        <v>583</v>
      </c>
      <c r="J8" s="570" t="s">
        <v>631</v>
      </c>
      <c r="K8" s="570" t="s">
        <v>633</v>
      </c>
      <c r="L8" s="158" t="s">
        <v>630</v>
      </c>
      <c r="M8" s="585" t="s">
        <v>649</v>
      </c>
      <c r="N8" s="158" t="s">
        <v>650</v>
      </c>
      <c r="O8" s="158" t="s">
        <v>651</v>
      </c>
      <c r="P8" s="263"/>
      <c r="Q8" s="263"/>
      <c r="R8" s="42"/>
      <c r="S8" s="292" t="s">
        <v>652</v>
      </c>
      <c r="T8" s="291"/>
    </row>
    <row r="9" spans="1:21" s="13" customFormat="1" ht="9.7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2"/>
      <c r="Q9" s="42"/>
      <c r="R9" s="265"/>
      <c r="S9" s="298"/>
    </row>
    <row r="10" spans="1:21" s="13" customFormat="1" ht="11.25">
      <c r="A10" s="374" t="s">
        <v>152</v>
      </c>
      <c r="B10" s="375"/>
      <c r="C10" s="165"/>
      <c r="D10" s="165">
        <v>7331</v>
      </c>
      <c r="E10" s="165">
        <v>211391</v>
      </c>
      <c r="F10" s="165">
        <v>231236</v>
      </c>
      <c r="G10" s="165">
        <v>246252</v>
      </c>
      <c r="H10" s="165">
        <f t="shared" ref="H10:O10" si="0">SUM(H11:H14)</f>
        <v>252175.01</v>
      </c>
      <c r="I10" s="165">
        <f t="shared" si="0"/>
        <v>293564.30000000005</v>
      </c>
      <c r="J10" s="571">
        <f t="shared" si="0"/>
        <v>307994</v>
      </c>
      <c r="K10" s="165">
        <f>SUM(K11:K14)</f>
        <v>316107.62</v>
      </c>
      <c r="L10" s="589">
        <f t="shared" si="0"/>
        <v>320673.76</v>
      </c>
      <c r="M10" s="589">
        <f t="shared" si="0"/>
        <v>335739.18</v>
      </c>
      <c r="N10" s="589">
        <f t="shared" si="0"/>
        <v>347000</v>
      </c>
      <c r="O10" s="589">
        <f t="shared" si="0"/>
        <v>360200</v>
      </c>
      <c r="P10" s="264"/>
      <c r="Q10" s="264"/>
      <c r="R10" s="265"/>
      <c r="S10" s="321">
        <f>SUM(S11:S14)</f>
        <v>373928</v>
      </c>
    </row>
    <row r="11" spans="1:21" s="28" customFormat="1" ht="11.25">
      <c r="A11" s="227" t="s">
        <v>191</v>
      </c>
      <c r="B11" s="11" t="s">
        <v>125</v>
      </c>
      <c r="C11" s="14">
        <v>174990</v>
      </c>
      <c r="D11" s="14">
        <v>6918</v>
      </c>
      <c r="E11" s="14">
        <v>196996</v>
      </c>
      <c r="F11" s="14">
        <v>215796</v>
      </c>
      <c r="G11" s="14">
        <v>230489</v>
      </c>
      <c r="H11" s="14">
        <v>236686</v>
      </c>
      <c r="I11" s="14">
        <v>277237.03000000003</v>
      </c>
      <c r="J11" s="510">
        <v>291994</v>
      </c>
      <c r="K11" s="14">
        <v>297723.02</v>
      </c>
      <c r="L11" s="510">
        <v>303673.76</v>
      </c>
      <c r="M11" s="125">
        <v>316993</v>
      </c>
      <c r="N11" s="125">
        <v>330000</v>
      </c>
      <c r="O11" s="14">
        <v>343200</v>
      </c>
      <c r="P11" s="265"/>
      <c r="Q11" s="265"/>
      <c r="R11" s="265"/>
      <c r="S11" s="125">
        <v>356928</v>
      </c>
    </row>
    <row r="12" spans="1:21" s="28" customFormat="1" ht="11.25" hidden="1">
      <c r="A12" s="227"/>
      <c r="B12" s="11"/>
      <c r="C12" s="14"/>
      <c r="D12" s="14"/>
      <c r="E12" s="14"/>
      <c r="F12" s="14"/>
      <c r="G12" s="14"/>
      <c r="H12" s="14"/>
      <c r="I12" s="14"/>
      <c r="J12" s="294"/>
      <c r="K12" s="14"/>
      <c r="L12" s="14"/>
      <c r="M12" s="15"/>
      <c r="N12" s="15"/>
      <c r="O12" s="14"/>
      <c r="P12" s="265"/>
      <c r="Q12" s="265"/>
      <c r="R12" s="265"/>
      <c r="S12" s="299"/>
    </row>
    <row r="13" spans="1:21" s="28" customFormat="1" ht="11.25" hidden="1">
      <c r="A13" s="227"/>
      <c r="B13" s="11"/>
      <c r="C13" s="14"/>
      <c r="D13" s="14"/>
      <c r="E13" s="14"/>
      <c r="F13" s="14"/>
      <c r="G13" s="14"/>
      <c r="H13" s="14"/>
      <c r="I13" s="14"/>
      <c r="J13" s="294"/>
      <c r="K13" s="14"/>
      <c r="L13" s="14"/>
      <c r="M13" s="15"/>
      <c r="N13" s="15"/>
      <c r="O13" s="14"/>
      <c r="P13" s="265"/>
      <c r="Q13" s="265"/>
      <c r="R13" s="265"/>
      <c r="S13" s="299"/>
    </row>
    <row r="14" spans="1:21" s="28" customFormat="1" ht="11.25">
      <c r="A14" s="17">
        <v>121</v>
      </c>
      <c r="B14" s="11" t="s">
        <v>126</v>
      </c>
      <c r="C14" s="14">
        <v>12649</v>
      </c>
      <c r="D14" s="14">
        <v>413</v>
      </c>
      <c r="E14" s="14">
        <v>14395</v>
      </c>
      <c r="F14" s="14">
        <v>15440</v>
      </c>
      <c r="G14" s="14">
        <v>15763</v>
      </c>
      <c r="H14" s="14">
        <v>15489.01</v>
      </c>
      <c r="I14" s="14">
        <v>16327.27</v>
      </c>
      <c r="J14" s="294">
        <v>16000</v>
      </c>
      <c r="K14" s="14">
        <v>18384.599999999999</v>
      </c>
      <c r="L14" s="14">
        <v>17000</v>
      </c>
      <c r="M14" s="15">
        <v>18746.18</v>
      </c>
      <c r="N14" s="15">
        <v>17000</v>
      </c>
      <c r="O14" s="14">
        <v>17000</v>
      </c>
      <c r="P14" s="14">
        <v>17000</v>
      </c>
      <c r="Q14" s="14">
        <v>17000</v>
      </c>
      <c r="R14" s="14">
        <v>17000</v>
      </c>
      <c r="S14" s="14">
        <v>17000</v>
      </c>
    </row>
    <row r="15" spans="1:21" s="13" customFormat="1" ht="11.25" hidden="1">
      <c r="A15" s="17">
        <v>121001</v>
      </c>
      <c r="B15" s="11" t="s">
        <v>40</v>
      </c>
      <c r="C15" s="14"/>
      <c r="D15" s="14"/>
      <c r="E15" s="14"/>
      <c r="F15" s="14"/>
      <c r="G15" s="14"/>
      <c r="H15" s="14"/>
      <c r="I15" s="14"/>
      <c r="J15" s="294"/>
      <c r="K15" s="14"/>
      <c r="L15" s="14"/>
      <c r="M15" s="14"/>
      <c r="N15" s="14"/>
      <c r="O15" s="14"/>
      <c r="P15" s="265"/>
      <c r="Q15" s="265"/>
      <c r="R15" s="265"/>
      <c r="S15" s="15"/>
    </row>
    <row r="16" spans="1:21" s="13" customFormat="1" ht="11.25" hidden="1">
      <c r="A16" s="17">
        <v>121002</v>
      </c>
      <c r="B16" s="11" t="s">
        <v>41</v>
      </c>
      <c r="C16" s="16"/>
      <c r="D16" s="16"/>
      <c r="E16" s="16"/>
      <c r="F16" s="16"/>
      <c r="G16" s="16"/>
      <c r="H16" s="16"/>
      <c r="I16" s="16"/>
      <c r="J16" s="226"/>
      <c r="K16" s="16"/>
      <c r="L16" s="16"/>
      <c r="M16" s="16"/>
      <c r="N16" s="16"/>
      <c r="O16" s="16"/>
      <c r="P16" s="265"/>
      <c r="Q16" s="265"/>
      <c r="R16" s="265"/>
      <c r="S16" s="15"/>
    </row>
    <row r="17" spans="1:19" s="13" customFormat="1" ht="11.25" hidden="1">
      <c r="A17" s="17" t="s">
        <v>42</v>
      </c>
      <c r="B17" s="11" t="s">
        <v>43</v>
      </c>
      <c r="C17" s="16"/>
      <c r="D17" s="16"/>
      <c r="E17" s="16"/>
      <c r="F17" s="16"/>
      <c r="G17" s="16"/>
      <c r="H17" s="16"/>
      <c r="I17" s="16"/>
      <c r="J17" s="226"/>
      <c r="K17" s="16"/>
      <c r="L17" s="16"/>
      <c r="M17" s="16"/>
      <c r="N17" s="16"/>
      <c r="O17" s="16"/>
      <c r="P17" s="265"/>
      <c r="Q17" s="265"/>
      <c r="R17" s="265"/>
      <c r="S17" s="15"/>
    </row>
    <row r="18" spans="1:19" s="13" customFormat="1" ht="11.25" hidden="1">
      <c r="A18" s="17" t="s">
        <v>44</v>
      </c>
      <c r="B18" s="11" t="s">
        <v>45</v>
      </c>
      <c r="C18" s="16"/>
      <c r="D18" s="16"/>
      <c r="E18" s="16"/>
      <c r="F18" s="16"/>
      <c r="G18" s="16"/>
      <c r="H18" s="16"/>
      <c r="I18" s="16"/>
      <c r="J18" s="226"/>
      <c r="K18" s="16"/>
      <c r="L18" s="16"/>
      <c r="M18" s="16"/>
      <c r="N18" s="16"/>
      <c r="O18" s="16"/>
      <c r="P18" s="265"/>
      <c r="Q18" s="265"/>
      <c r="R18" s="264"/>
      <c r="S18" s="15"/>
    </row>
    <row r="19" spans="1:19" s="13" customFormat="1" ht="11.25">
      <c r="A19" s="374" t="s">
        <v>153</v>
      </c>
      <c r="B19" s="376"/>
      <c r="C19" s="166">
        <v>8752</v>
      </c>
      <c r="D19" s="166">
        <v>302</v>
      </c>
      <c r="E19" s="166">
        <v>9522</v>
      </c>
      <c r="F19" s="166">
        <v>10348</v>
      </c>
      <c r="G19" s="166">
        <v>10427</v>
      </c>
      <c r="H19" s="166">
        <f t="shared" ref="H19:O19" si="1">SUM(H20:H25)</f>
        <v>10248.5</v>
      </c>
      <c r="I19" s="166">
        <f t="shared" si="1"/>
        <v>10954.19</v>
      </c>
      <c r="J19" s="169">
        <f t="shared" si="1"/>
        <v>13600</v>
      </c>
      <c r="K19" s="166">
        <f>SUM(K20:K25)</f>
        <v>13044.21</v>
      </c>
      <c r="L19" s="166">
        <f t="shared" si="1"/>
        <v>13840</v>
      </c>
      <c r="M19" s="166">
        <f t="shared" si="1"/>
        <v>11818.5</v>
      </c>
      <c r="N19" s="166">
        <f t="shared" si="1"/>
        <v>11840</v>
      </c>
      <c r="O19" s="166">
        <f t="shared" si="1"/>
        <v>11840</v>
      </c>
      <c r="P19" s="264"/>
      <c r="Q19" s="264"/>
      <c r="R19" s="249"/>
      <c r="S19" s="321">
        <f>SUM(S20:S25)</f>
        <v>11840</v>
      </c>
    </row>
    <row r="20" spans="1:19" s="28" customFormat="1" ht="10.15" customHeight="1">
      <c r="A20" s="227" t="s">
        <v>192</v>
      </c>
      <c r="B20" s="11" t="s">
        <v>127</v>
      </c>
      <c r="C20" s="16">
        <v>715</v>
      </c>
      <c r="D20" s="16">
        <v>19</v>
      </c>
      <c r="E20" s="16">
        <v>720</v>
      </c>
      <c r="F20" s="16">
        <v>796</v>
      </c>
      <c r="G20" s="16">
        <v>754</v>
      </c>
      <c r="H20" s="16">
        <v>740</v>
      </c>
      <c r="I20" s="16">
        <v>913.5</v>
      </c>
      <c r="J20" s="226">
        <v>800</v>
      </c>
      <c r="K20" s="16">
        <v>905.5</v>
      </c>
      <c r="L20" s="16">
        <v>840</v>
      </c>
      <c r="M20" s="16">
        <v>818.5</v>
      </c>
      <c r="N20" s="16">
        <v>840</v>
      </c>
      <c r="O20" s="16">
        <v>840</v>
      </c>
      <c r="P20" s="16">
        <v>840</v>
      </c>
      <c r="Q20" s="16">
        <v>840</v>
      </c>
      <c r="R20" s="16">
        <v>840</v>
      </c>
      <c r="S20" s="16">
        <v>840</v>
      </c>
    </row>
    <row r="21" spans="1:19" s="13" customFormat="1" ht="9.9499999999999993" hidden="1" customHeight="1">
      <c r="A21" s="227" t="s">
        <v>193</v>
      </c>
      <c r="B21" s="11" t="s">
        <v>128</v>
      </c>
      <c r="C21" s="30">
        <v>100</v>
      </c>
      <c r="D21" s="14">
        <v>3</v>
      </c>
      <c r="E21" s="30"/>
      <c r="F21" s="14"/>
      <c r="G21" s="14"/>
      <c r="H21" s="14"/>
      <c r="I21" s="14"/>
      <c r="J21" s="294"/>
      <c r="K21" s="14"/>
      <c r="L21" s="14"/>
      <c r="M21" s="14"/>
      <c r="N21" s="14"/>
      <c r="O21" s="294"/>
      <c r="P21" s="249"/>
      <c r="Q21" s="249"/>
      <c r="R21" s="249"/>
      <c r="S21" s="15"/>
    </row>
    <row r="22" spans="1:19" s="13" customFormat="1" ht="9.9499999999999993" hidden="1" customHeight="1">
      <c r="A22" s="227" t="s">
        <v>194</v>
      </c>
      <c r="B22" s="11" t="s">
        <v>129</v>
      </c>
      <c r="C22" s="30">
        <v>10</v>
      </c>
      <c r="D22" s="30"/>
      <c r="E22" s="30"/>
      <c r="F22" s="14"/>
      <c r="G22" s="14"/>
      <c r="H22" s="14"/>
      <c r="I22" s="14"/>
      <c r="J22" s="294"/>
      <c r="K22" s="14"/>
      <c r="L22" s="14"/>
      <c r="M22" s="14"/>
      <c r="N22" s="14"/>
      <c r="O22" s="294"/>
      <c r="P22" s="249"/>
      <c r="Q22" s="249"/>
      <c r="R22" s="249"/>
      <c r="S22" s="15"/>
    </row>
    <row r="23" spans="1:19" s="13" customFormat="1" ht="9.9499999999999993" hidden="1" customHeight="1">
      <c r="A23" s="227" t="s">
        <v>278</v>
      </c>
      <c r="B23" s="11" t="s">
        <v>279</v>
      </c>
      <c r="C23" s="14">
        <v>1493</v>
      </c>
      <c r="D23" s="14">
        <v>45</v>
      </c>
      <c r="E23" s="30"/>
      <c r="F23" s="14"/>
      <c r="G23" s="14"/>
      <c r="H23" s="14"/>
      <c r="I23" s="14"/>
      <c r="J23" s="294"/>
      <c r="K23" s="14"/>
      <c r="L23" s="14"/>
      <c r="M23" s="14"/>
      <c r="N23" s="14"/>
      <c r="O23" s="294"/>
      <c r="P23" s="249"/>
      <c r="Q23" s="249"/>
      <c r="R23" s="265"/>
      <c r="S23" s="15"/>
    </row>
    <row r="24" spans="1:19" s="13" customFormat="1" ht="10.15" customHeight="1">
      <c r="A24" s="227" t="s">
        <v>353</v>
      </c>
      <c r="B24" s="11" t="s">
        <v>354</v>
      </c>
      <c r="C24" s="14">
        <v>2</v>
      </c>
      <c r="D24" s="14"/>
      <c r="E24" s="30">
        <v>2</v>
      </c>
      <c r="F24" s="14"/>
      <c r="G24" s="14"/>
      <c r="H24" s="14"/>
      <c r="I24" s="14"/>
      <c r="J24" s="294"/>
      <c r="K24" s="14"/>
      <c r="L24" s="14"/>
      <c r="M24" s="14"/>
      <c r="N24" s="14"/>
      <c r="O24" s="294"/>
      <c r="P24" s="249"/>
      <c r="Q24" s="249"/>
      <c r="R24" s="265"/>
      <c r="S24" s="15"/>
    </row>
    <row r="25" spans="1:19" s="13" customFormat="1" ht="10.15" customHeight="1">
      <c r="A25" s="227" t="s">
        <v>195</v>
      </c>
      <c r="B25" s="11" t="s">
        <v>130</v>
      </c>
      <c r="C25" s="16">
        <v>8035</v>
      </c>
      <c r="D25" s="16">
        <v>235</v>
      </c>
      <c r="E25" s="16">
        <v>8800</v>
      </c>
      <c r="F25" s="16">
        <v>9552</v>
      </c>
      <c r="G25" s="16">
        <v>9673</v>
      </c>
      <c r="H25" s="16">
        <v>9508.5</v>
      </c>
      <c r="I25" s="16">
        <v>10040.69</v>
      </c>
      <c r="J25" s="226">
        <v>12800</v>
      </c>
      <c r="K25" s="16">
        <v>12138.71</v>
      </c>
      <c r="L25" s="16">
        <v>13000</v>
      </c>
      <c r="M25" s="16">
        <v>11000</v>
      </c>
      <c r="N25" s="16">
        <v>11000</v>
      </c>
      <c r="O25" s="16">
        <v>11000</v>
      </c>
      <c r="P25" s="16">
        <v>11000</v>
      </c>
      <c r="Q25" s="16">
        <v>11000</v>
      </c>
      <c r="R25" s="16">
        <v>11000</v>
      </c>
      <c r="S25" s="16">
        <v>11000</v>
      </c>
    </row>
    <row r="26" spans="1:19" s="13" customFormat="1" ht="11.25">
      <c r="A26" s="374" t="s">
        <v>216</v>
      </c>
      <c r="B26" s="376"/>
      <c r="C26" s="168">
        <v>8213</v>
      </c>
      <c r="D26" s="168">
        <v>318</v>
      </c>
      <c r="E26" s="168">
        <v>10126</v>
      </c>
      <c r="F26" s="168">
        <v>7963</v>
      </c>
      <c r="G26" s="168">
        <v>7558</v>
      </c>
      <c r="H26" s="168">
        <f t="shared" ref="H26:O26" si="2">SUM(H30:H31)</f>
        <v>8865.58</v>
      </c>
      <c r="I26" s="168">
        <f t="shared" si="2"/>
        <v>14951.19</v>
      </c>
      <c r="J26" s="572">
        <f t="shared" si="2"/>
        <v>8400</v>
      </c>
      <c r="K26" s="168">
        <f t="shared" si="2"/>
        <v>8524.2000000000007</v>
      </c>
      <c r="L26" s="168">
        <f t="shared" si="2"/>
        <v>8400</v>
      </c>
      <c r="M26" s="168">
        <f t="shared" si="2"/>
        <v>10000</v>
      </c>
      <c r="N26" s="168">
        <f t="shared" si="2"/>
        <v>8400</v>
      </c>
      <c r="O26" s="168">
        <f t="shared" si="2"/>
        <v>8400</v>
      </c>
      <c r="P26" s="284"/>
      <c r="Q26" s="284"/>
      <c r="R26" s="265"/>
      <c r="S26" s="321">
        <f>SUM(S30:S31)</f>
        <v>8400</v>
      </c>
    </row>
    <row r="27" spans="1:19" s="33" customFormat="1" ht="11.25" hidden="1">
      <c r="A27" s="17">
        <v>211003</v>
      </c>
      <c r="B27" s="11" t="s">
        <v>131</v>
      </c>
      <c r="C27" s="16">
        <v>7900</v>
      </c>
      <c r="D27" s="16"/>
      <c r="E27" s="16"/>
      <c r="F27" s="16"/>
      <c r="G27" s="16"/>
      <c r="H27" s="16"/>
      <c r="I27" s="16"/>
      <c r="J27" s="226"/>
      <c r="K27" s="16"/>
      <c r="L27" s="16"/>
      <c r="M27" s="16"/>
      <c r="N27" s="16"/>
      <c r="O27" s="16"/>
      <c r="P27" s="265"/>
      <c r="Q27" s="265"/>
      <c r="R27" s="265"/>
      <c r="S27" s="300"/>
    </row>
    <row r="28" spans="1:19" s="13" customFormat="1" ht="11.25" hidden="1">
      <c r="A28" s="228">
        <v>212002</v>
      </c>
      <c r="B28" s="34" t="s">
        <v>132</v>
      </c>
      <c r="C28" s="30">
        <v>580</v>
      </c>
      <c r="D28" s="30"/>
      <c r="E28" s="30"/>
      <c r="F28" s="14"/>
      <c r="G28" s="14"/>
      <c r="H28" s="14"/>
      <c r="I28" s="14"/>
      <c r="J28" s="294"/>
      <c r="K28" s="14"/>
      <c r="L28" s="14"/>
      <c r="M28" s="14"/>
      <c r="N28" s="14"/>
      <c r="O28" s="14"/>
      <c r="P28" s="265"/>
      <c r="Q28" s="265"/>
      <c r="R28" s="265"/>
      <c r="S28" s="15"/>
    </row>
    <row r="29" spans="1:19" s="13" customFormat="1" hidden="1">
      <c r="A29" s="35" t="s">
        <v>62</v>
      </c>
      <c r="B29" s="36" t="s">
        <v>63</v>
      </c>
      <c r="C29" s="30"/>
      <c r="D29" s="30"/>
      <c r="E29" s="30"/>
      <c r="F29" s="14"/>
      <c r="G29" s="14"/>
      <c r="H29" s="14"/>
      <c r="I29" s="14"/>
      <c r="J29" s="294"/>
      <c r="K29" s="14"/>
      <c r="L29" s="14"/>
      <c r="M29" s="14"/>
      <c r="N29" s="14"/>
      <c r="O29" s="14"/>
      <c r="P29" s="265"/>
      <c r="Q29" s="265"/>
      <c r="R29" s="295"/>
      <c r="S29" s="15"/>
    </row>
    <row r="30" spans="1:19" s="13" customFormat="1" ht="11.25">
      <c r="A30" s="31">
        <v>212002</v>
      </c>
      <c r="B30" s="26" t="s">
        <v>280</v>
      </c>
      <c r="C30" s="30">
        <v>384</v>
      </c>
      <c r="D30" s="14">
        <v>5</v>
      </c>
      <c r="E30" s="30">
        <v>200</v>
      </c>
      <c r="F30" s="14"/>
      <c r="G30" s="14"/>
      <c r="H30" s="14"/>
      <c r="I30" s="14"/>
      <c r="J30" s="294"/>
      <c r="K30" s="14"/>
      <c r="L30" s="14"/>
      <c r="M30" s="14"/>
      <c r="N30" s="14"/>
      <c r="O30" s="14"/>
      <c r="P30" s="265"/>
      <c r="Q30" s="265"/>
      <c r="R30" s="265"/>
      <c r="S30" s="15"/>
    </row>
    <row r="31" spans="1:19" s="13" customFormat="1" ht="11.25">
      <c r="A31" s="17">
        <v>212003</v>
      </c>
      <c r="B31" s="11" t="s">
        <v>133</v>
      </c>
      <c r="C31" s="16">
        <v>7829</v>
      </c>
      <c r="D31" s="16">
        <v>313</v>
      </c>
      <c r="E31" s="16">
        <v>9926</v>
      </c>
      <c r="F31" s="16">
        <v>7963</v>
      </c>
      <c r="G31" s="16">
        <v>7558</v>
      </c>
      <c r="H31" s="16">
        <v>8865.58</v>
      </c>
      <c r="I31" s="16">
        <v>14951.19</v>
      </c>
      <c r="J31" s="226">
        <v>8400</v>
      </c>
      <c r="K31" s="16">
        <v>8524.2000000000007</v>
      </c>
      <c r="L31" s="16">
        <v>8400</v>
      </c>
      <c r="M31" s="16">
        <v>10000</v>
      </c>
      <c r="N31" s="16">
        <v>8400</v>
      </c>
      <c r="O31" s="16">
        <v>8400</v>
      </c>
      <c r="P31" s="16">
        <v>8400</v>
      </c>
      <c r="Q31" s="16">
        <v>8400</v>
      </c>
      <c r="R31" s="16">
        <v>8400</v>
      </c>
      <c r="S31" s="16">
        <v>8400</v>
      </c>
    </row>
    <row r="32" spans="1:19" s="13" customFormat="1" ht="11.25" hidden="1">
      <c r="A32" s="8" t="s">
        <v>0</v>
      </c>
      <c r="B32" s="23"/>
      <c r="C32" s="9"/>
      <c r="D32" s="9"/>
      <c r="E32" s="9"/>
      <c r="F32" s="257"/>
      <c r="G32" s="257"/>
      <c r="H32" s="257"/>
      <c r="I32" s="257"/>
      <c r="J32" s="334"/>
      <c r="K32" s="257"/>
      <c r="L32" s="257"/>
      <c r="M32" s="257"/>
      <c r="N32" s="257"/>
      <c r="O32" s="257"/>
      <c r="P32" s="265"/>
      <c r="Q32" s="265"/>
      <c r="R32" s="266"/>
      <c r="S32" s="15"/>
    </row>
    <row r="33" spans="1:19" s="13" customFormat="1" ht="11.25" hidden="1">
      <c r="A33" s="29"/>
      <c r="B33" s="23"/>
      <c r="C33" s="9"/>
      <c r="D33" s="9"/>
      <c r="E33" s="9"/>
      <c r="F33" s="257"/>
      <c r="G33" s="257"/>
      <c r="H33" s="257"/>
      <c r="I33" s="257"/>
      <c r="J33" s="334"/>
      <c r="K33" s="257"/>
      <c r="L33" s="257"/>
      <c r="M33" s="257"/>
      <c r="N33" s="257"/>
      <c r="O33" s="257"/>
      <c r="P33" s="265"/>
      <c r="Q33" s="265"/>
      <c r="R33" s="296"/>
      <c r="S33" s="15"/>
    </row>
    <row r="34" spans="1:19" s="13" customFormat="1" ht="11.25" hidden="1">
      <c r="A34" s="29"/>
      <c r="B34" s="23"/>
      <c r="C34" s="9"/>
      <c r="D34" s="9"/>
      <c r="E34" s="9"/>
      <c r="F34" s="257"/>
      <c r="G34" s="257"/>
      <c r="H34" s="257"/>
      <c r="I34" s="257"/>
      <c r="J34" s="334"/>
      <c r="K34" s="257"/>
      <c r="L34" s="257"/>
      <c r="M34" s="257"/>
      <c r="N34" s="257"/>
      <c r="O34" s="257"/>
      <c r="P34" s="265"/>
      <c r="Q34" s="265"/>
      <c r="R34" s="296"/>
      <c r="S34" s="15"/>
    </row>
    <row r="35" spans="1:19" s="13" customFormat="1" ht="11.25">
      <c r="A35" s="374" t="s">
        <v>154</v>
      </c>
      <c r="B35" s="376"/>
      <c r="C35" s="169">
        <v>13596</v>
      </c>
      <c r="D35" s="169">
        <v>288</v>
      </c>
      <c r="E35" s="169">
        <v>13430</v>
      </c>
      <c r="F35" s="169">
        <v>20486</v>
      </c>
      <c r="G35" s="169">
        <v>17271</v>
      </c>
      <c r="H35" s="169">
        <v>20798</v>
      </c>
      <c r="I35" s="169">
        <f>SUM(I36:I39)</f>
        <v>21439.739999999998</v>
      </c>
      <c r="J35" s="169">
        <f>SUM(J36:J39)</f>
        <v>16400</v>
      </c>
      <c r="K35" s="590">
        <f>SUM(K36:K39)</f>
        <v>20030.900000000001</v>
      </c>
      <c r="L35" s="595">
        <f t="shared" ref="L35:S35" si="3">SUM(L36,L39)</f>
        <v>15500</v>
      </c>
      <c r="M35" s="595">
        <f t="shared" si="3"/>
        <v>18582.62</v>
      </c>
      <c r="N35" s="595">
        <f t="shared" si="3"/>
        <v>7920</v>
      </c>
      <c r="O35" s="592">
        <f t="shared" si="3"/>
        <v>8550</v>
      </c>
      <c r="P35" s="169">
        <f t="shared" si="3"/>
        <v>14400</v>
      </c>
      <c r="Q35" s="169">
        <f t="shared" si="3"/>
        <v>14400</v>
      </c>
      <c r="R35" s="169">
        <f t="shared" si="3"/>
        <v>14400</v>
      </c>
      <c r="S35" s="169">
        <f t="shared" si="3"/>
        <v>9180</v>
      </c>
    </row>
    <row r="36" spans="1:19" s="13" customFormat="1" ht="11.25">
      <c r="A36" s="17">
        <v>221004</v>
      </c>
      <c r="B36" s="11" t="s">
        <v>137</v>
      </c>
      <c r="C36" s="251">
        <v>624</v>
      </c>
      <c r="D36" s="251">
        <v>35</v>
      </c>
      <c r="E36" s="250">
        <v>590</v>
      </c>
      <c r="F36" s="294">
        <v>820</v>
      </c>
      <c r="G36" s="294">
        <v>640</v>
      </c>
      <c r="H36" s="294">
        <v>951.82</v>
      </c>
      <c r="I36" s="294">
        <v>1262.8499999999999</v>
      </c>
      <c r="J36" s="294">
        <v>900</v>
      </c>
      <c r="K36" s="549">
        <v>1509.88</v>
      </c>
      <c r="L36" s="596">
        <v>1500</v>
      </c>
      <c r="M36" s="596">
        <v>1500</v>
      </c>
      <c r="N36" s="596">
        <v>1200</v>
      </c>
      <c r="O36" s="513">
        <v>1300</v>
      </c>
      <c r="P36" s="294">
        <v>1500</v>
      </c>
      <c r="Q36" s="294">
        <v>1500</v>
      </c>
      <c r="R36" s="294">
        <v>1500</v>
      </c>
      <c r="S36" s="294">
        <v>1400</v>
      </c>
    </row>
    <row r="37" spans="1:19" s="13" customFormat="1" ht="11.25">
      <c r="A37" s="17">
        <v>222003</v>
      </c>
      <c r="B37" s="11" t="s">
        <v>361</v>
      </c>
      <c r="C37" s="251"/>
      <c r="D37" s="251"/>
      <c r="E37" s="250">
        <v>10</v>
      </c>
      <c r="F37" s="251"/>
      <c r="G37" s="251"/>
      <c r="H37" s="251"/>
      <c r="I37" s="251"/>
      <c r="J37" s="251"/>
      <c r="K37" s="549">
        <v>20</v>
      </c>
      <c r="L37" s="597"/>
      <c r="M37" s="597"/>
      <c r="N37" s="597"/>
      <c r="O37" s="593"/>
      <c r="P37" s="296"/>
      <c r="Q37" s="296"/>
      <c r="R37" s="265"/>
      <c r="S37" s="15"/>
    </row>
    <row r="38" spans="1:19" s="13" customFormat="1" ht="11.25">
      <c r="A38" s="17">
        <v>223001</v>
      </c>
      <c r="B38" s="11" t="s">
        <v>356</v>
      </c>
      <c r="C38" s="251"/>
      <c r="D38" s="251"/>
      <c r="E38" s="250">
        <v>344</v>
      </c>
      <c r="F38" s="294">
        <v>315</v>
      </c>
      <c r="G38" s="294">
        <v>669</v>
      </c>
      <c r="H38" s="294">
        <v>758</v>
      </c>
      <c r="I38" s="294">
        <v>939</v>
      </c>
      <c r="J38" s="251"/>
      <c r="K38" s="549">
        <v>100</v>
      </c>
      <c r="L38" s="597"/>
      <c r="M38" s="597"/>
      <c r="N38" s="597"/>
      <c r="O38" s="593"/>
      <c r="P38" s="296"/>
      <c r="Q38" s="296"/>
      <c r="R38" s="265"/>
      <c r="S38" s="127"/>
    </row>
    <row r="39" spans="1:19" s="13" customFormat="1" ht="11.25">
      <c r="A39" s="377">
        <v>223</v>
      </c>
      <c r="B39" s="378" t="s">
        <v>218</v>
      </c>
      <c r="C39" s="251">
        <v>12972</v>
      </c>
      <c r="D39" s="250">
        <v>253</v>
      </c>
      <c r="E39" s="250">
        <v>12486</v>
      </c>
      <c r="F39" s="251">
        <v>19351</v>
      </c>
      <c r="G39" s="251">
        <v>15962</v>
      </c>
      <c r="H39" s="251">
        <v>19088.439999999999</v>
      </c>
      <c r="I39" s="251">
        <f>SUM(I41:I52)</f>
        <v>19237.89</v>
      </c>
      <c r="J39" s="251">
        <f>SUM(J41:J51)</f>
        <v>15500</v>
      </c>
      <c r="K39" s="553">
        <f>SUM(K41:K51)</f>
        <v>18401.02</v>
      </c>
      <c r="L39" s="597">
        <f t="shared" ref="L39:S39" si="4">SUM(L41:L51)</f>
        <v>14000</v>
      </c>
      <c r="M39" s="597">
        <f>SUM(M41:M51)</f>
        <v>17082.62</v>
      </c>
      <c r="N39" s="597">
        <f>SUM(N41:N51)</f>
        <v>6720</v>
      </c>
      <c r="O39" s="593">
        <f t="shared" si="4"/>
        <v>7250</v>
      </c>
      <c r="P39" s="251">
        <f t="shared" si="4"/>
        <v>12900</v>
      </c>
      <c r="Q39" s="251">
        <f t="shared" si="4"/>
        <v>12900</v>
      </c>
      <c r="R39" s="251">
        <f t="shared" si="4"/>
        <v>12900</v>
      </c>
      <c r="S39" s="251">
        <f t="shared" si="4"/>
        <v>7780</v>
      </c>
    </row>
    <row r="40" spans="1:19" s="13" customFormat="1" ht="11.25" hidden="1">
      <c r="A40" s="10">
        <v>223001</v>
      </c>
      <c r="B40" s="11" t="s">
        <v>356</v>
      </c>
      <c r="C40" s="251"/>
      <c r="D40" s="250"/>
      <c r="E40" s="250"/>
      <c r="F40" s="251"/>
      <c r="G40" s="251"/>
      <c r="H40" s="251"/>
      <c r="I40" s="251"/>
      <c r="J40" s="251"/>
      <c r="K40" s="553"/>
      <c r="L40" s="597"/>
      <c r="M40" s="597"/>
      <c r="N40" s="597"/>
      <c r="O40" s="593"/>
      <c r="P40" s="296"/>
      <c r="Q40" s="296"/>
      <c r="R40" s="265"/>
      <c r="S40" s="15"/>
    </row>
    <row r="41" spans="1:19" s="13" customFormat="1" ht="11.25">
      <c r="A41" s="17" t="s">
        <v>575</v>
      </c>
      <c r="B41" s="293" t="s">
        <v>450</v>
      </c>
      <c r="C41" s="30">
        <v>66</v>
      </c>
      <c r="D41" s="14">
        <v>2</v>
      </c>
      <c r="E41" s="30">
        <v>215</v>
      </c>
      <c r="F41" s="14">
        <v>100</v>
      </c>
      <c r="G41" s="14">
        <v>342</v>
      </c>
      <c r="H41" s="14">
        <v>500</v>
      </c>
      <c r="I41" s="14">
        <v>246.6</v>
      </c>
      <c r="J41" s="294">
        <v>300</v>
      </c>
      <c r="K41" s="341">
        <v>284.19</v>
      </c>
      <c r="L41" s="406">
        <v>300</v>
      </c>
      <c r="M41" s="406">
        <v>506.56</v>
      </c>
      <c r="N41" s="406">
        <v>300</v>
      </c>
      <c r="O41" s="336">
        <v>300</v>
      </c>
      <c r="P41" s="14">
        <v>300</v>
      </c>
      <c r="Q41" s="14">
        <v>300</v>
      </c>
      <c r="R41" s="14">
        <v>300</v>
      </c>
      <c r="S41" s="14">
        <v>300</v>
      </c>
    </row>
    <row r="42" spans="1:19" s="13" customFormat="1" ht="11.25">
      <c r="A42" s="17" t="s">
        <v>576</v>
      </c>
      <c r="B42" s="11" t="s">
        <v>219</v>
      </c>
      <c r="C42" s="30">
        <v>66</v>
      </c>
      <c r="D42" s="30">
        <v>2</v>
      </c>
      <c r="E42" s="30">
        <v>408</v>
      </c>
      <c r="F42" s="14">
        <v>252</v>
      </c>
      <c r="G42" s="14">
        <v>280</v>
      </c>
      <c r="H42" s="14">
        <v>280</v>
      </c>
      <c r="I42" s="14">
        <v>106.75</v>
      </c>
      <c r="J42" s="294">
        <v>100</v>
      </c>
      <c r="K42" s="341">
        <v>101.35</v>
      </c>
      <c r="L42" s="406">
        <v>100</v>
      </c>
      <c r="M42" s="406">
        <v>160</v>
      </c>
      <c r="N42" s="406">
        <v>100</v>
      </c>
      <c r="O42" s="336">
        <v>100</v>
      </c>
      <c r="P42" s="14">
        <v>100</v>
      </c>
      <c r="Q42" s="14">
        <v>100</v>
      </c>
      <c r="R42" s="14">
        <v>100</v>
      </c>
      <c r="S42" s="14">
        <v>100</v>
      </c>
    </row>
    <row r="43" spans="1:19" s="13" customFormat="1" ht="11.25" hidden="1">
      <c r="A43" s="17" t="s">
        <v>282</v>
      </c>
      <c r="B43" s="11" t="s">
        <v>217</v>
      </c>
      <c r="C43" s="30">
        <v>365</v>
      </c>
      <c r="D43" s="30">
        <v>11</v>
      </c>
      <c r="E43" s="30"/>
      <c r="F43" s="14"/>
      <c r="G43" s="14"/>
      <c r="H43" s="14"/>
      <c r="I43" s="14"/>
      <c r="J43" s="294"/>
      <c r="K43" s="341"/>
      <c r="L43" s="406"/>
      <c r="M43" s="406"/>
      <c r="N43" s="406"/>
      <c r="O43" s="336"/>
      <c r="P43" s="265"/>
      <c r="Q43" s="265"/>
      <c r="R43" s="265"/>
      <c r="S43" s="15"/>
    </row>
    <row r="44" spans="1:19" s="13" customFormat="1" ht="11.25">
      <c r="A44" s="17" t="s">
        <v>577</v>
      </c>
      <c r="B44" s="11" t="s">
        <v>389</v>
      </c>
      <c r="C44" s="30">
        <v>300</v>
      </c>
      <c r="D44" s="30">
        <v>10</v>
      </c>
      <c r="E44" s="30"/>
      <c r="F44" s="14">
        <v>2048</v>
      </c>
      <c r="G44" s="14">
        <v>558</v>
      </c>
      <c r="H44" s="14">
        <v>600</v>
      </c>
      <c r="I44" s="14">
        <v>267.85000000000002</v>
      </c>
      <c r="J44" s="294">
        <v>200</v>
      </c>
      <c r="K44" s="341">
        <v>486.08</v>
      </c>
      <c r="L44" s="406">
        <v>500</v>
      </c>
      <c r="M44" s="406">
        <v>361.16</v>
      </c>
      <c r="N44" s="406">
        <v>200</v>
      </c>
      <c r="O44" s="336">
        <v>200</v>
      </c>
      <c r="P44" s="14">
        <v>400</v>
      </c>
      <c r="Q44" s="14">
        <v>400</v>
      </c>
      <c r="R44" s="14">
        <v>400</v>
      </c>
      <c r="S44" s="14">
        <v>200</v>
      </c>
    </row>
    <row r="45" spans="1:19" s="13" customFormat="1" ht="11.25">
      <c r="A45" s="17" t="s">
        <v>578</v>
      </c>
      <c r="B45" s="11" t="s">
        <v>283</v>
      </c>
      <c r="C45" s="30">
        <v>508</v>
      </c>
      <c r="D45" s="30">
        <v>28</v>
      </c>
      <c r="E45" s="30">
        <v>27</v>
      </c>
      <c r="F45" s="397">
        <v>27</v>
      </c>
      <c r="G45" s="405">
        <v>189</v>
      </c>
      <c r="H45" s="568">
        <v>135</v>
      </c>
      <c r="I45" s="397">
        <v>108.9</v>
      </c>
      <c r="J45" s="513">
        <v>100</v>
      </c>
      <c r="K45" s="342">
        <v>136.5</v>
      </c>
      <c r="L45" s="406">
        <v>100</v>
      </c>
      <c r="M45" s="406">
        <v>54.9</v>
      </c>
      <c r="N45" s="406">
        <v>120</v>
      </c>
      <c r="O45" s="336">
        <v>150</v>
      </c>
      <c r="P45" s="336">
        <v>100</v>
      </c>
      <c r="Q45" s="336">
        <v>100</v>
      </c>
      <c r="R45" s="336">
        <v>100</v>
      </c>
      <c r="S45" s="336">
        <v>180</v>
      </c>
    </row>
    <row r="46" spans="1:19" s="13" customFormat="1" ht="11.25">
      <c r="A46" s="17" t="s">
        <v>579</v>
      </c>
      <c r="B46" s="11" t="s">
        <v>284</v>
      </c>
      <c r="C46" s="14">
        <v>10579</v>
      </c>
      <c r="D46" s="30">
        <v>200</v>
      </c>
      <c r="E46" s="30">
        <v>10956</v>
      </c>
      <c r="F46" s="398">
        <v>16124</v>
      </c>
      <c r="G46" s="406">
        <v>13793</v>
      </c>
      <c r="H46" s="569">
        <v>14000</v>
      </c>
      <c r="I46" s="397">
        <v>17707.79</v>
      </c>
      <c r="J46" s="573">
        <v>14000</v>
      </c>
      <c r="K46" s="342">
        <v>17126.7</v>
      </c>
      <c r="L46" s="405">
        <v>13000</v>
      </c>
      <c r="M46" s="405">
        <v>16000</v>
      </c>
      <c r="N46" s="405">
        <v>6000</v>
      </c>
      <c r="O46" s="594">
        <v>6500</v>
      </c>
      <c r="P46" s="397">
        <v>12000</v>
      </c>
      <c r="Q46" s="397">
        <v>12000</v>
      </c>
      <c r="R46" s="397">
        <v>12000</v>
      </c>
      <c r="S46" s="397">
        <v>7000</v>
      </c>
    </row>
    <row r="47" spans="1:19" s="13" customFormat="1" ht="11.25" hidden="1">
      <c r="A47" s="17">
        <v>223</v>
      </c>
      <c r="B47" s="11" t="s">
        <v>138</v>
      </c>
      <c r="C47" s="30">
        <v>20</v>
      </c>
      <c r="D47" s="30"/>
      <c r="E47" s="30"/>
      <c r="F47" s="398"/>
      <c r="G47" s="406"/>
      <c r="H47" s="336"/>
      <c r="I47" s="398"/>
      <c r="J47" s="574"/>
      <c r="K47" s="341"/>
      <c r="L47" s="406"/>
      <c r="M47" s="406"/>
      <c r="N47" s="406"/>
      <c r="O47" s="417"/>
      <c r="P47" s="265"/>
      <c r="Q47" s="265"/>
      <c r="R47" s="265"/>
      <c r="S47" s="413"/>
    </row>
    <row r="48" spans="1:19" s="13" customFormat="1" ht="9.9499999999999993" hidden="1" customHeight="1">
      <c r="A48" s="31">
        <v>229001</v>
      </c>
      <c r="B48" s="26" t="s">
        <v>37</v>
      </c>
      <c r="C48" s="30">
        <v>0</v>
      </c>
      <c r="D48" s="30"/>
      <c r="E48" s="30"/>
      <c r="F48" s="398"/>
      <c r="G48" s="406"/>
      <c r="H48" s="336"/>
      <c r="I48" s="398"/>
      <c r="J48" s="574"/>
      <c r="K48" s="341"/>
      <c r="L48" s="406"/>
      <c r="M48" s="406"/>
      <c r="N48" s="406"/>
      <c r="O48" s="417"/>
      <c r="P48" s="265"/>
      <c r="Q48" s="265"/>
      <c r="R48" s="266"/>
      <c r="S48" s="413"/>
    </row>
    <row r="49" spans="1:19" s="13" customFormat="1" ht="9.9499999999999993" hidden="1" customHeight="1">
      <c r="A49" s="31">
        <v>229005</v>
      </c>
      <c r="B49" s="26" t="s">
        <v>134</v>
      </c>
      <c r="C49" s="21">
        <v>1200</v>
      </c>
      <c r="D49" s="21"/>
      <c r="E49" s="21"/>
      <c r="F49" s="399"/>
      <c r="G49" s="407"/>
      <c r="H49" s="394"/>
      <c r="I49" s="399"/>
      <c r="J49" s="575"/>
      <c r="K49" s="579"/>
      <c r="L49" s="407"/>
      <c r="M49" s="407"/>
      <c r="N49" s="407"/>
      <c r="O49" s="418"/>
      <c r="P49" s="265"/>
      <c r="Q49" s="265"/>
      <c r="R49" s="265"/>
      <c r="S49" s="414"/>
    </row>
    <row r="50" spans="1:19" s="13" customFormat="1" ht="9.75" customHeight="1">
      <c r="A50" s="37"/>
      <c r="B50" s="361" t="s">
        <v>392</v>
      </c>
      <c r="C50" s="360"/>
      <c r="D50" s="9"/>
      <c r="E50" s="359">
        <v>80</v>
      </c>
      <c r="F50" s="400"/>
      <c r="G50" s="408"/>
      <c r="H50" s="408"/>
      <c r="I50" s="419"/>
      <c r="J50" s="576"/>
      <c r="K50" s="586"/>
      <c r="L50" s="408"/>
      <c r="M50" s="408"/>
      <c r="N50" s="408"/>
      <c r="O50" s="419"/>
      <c r="P50" s="395"/>
      <c r="Q50" s="345"/>
      <c r="R50" s="345"/>
      <c r="S50" s="400"/>
    </row>
    <row r="51" spans="1:19" s="13" customFormat="1" ht="9.75" customHeight="1">
      <c r="A51" s="37" t="s">
        <v>580</v>
      </c>
      <c r="B51" s="362" t="s">
        <v>344</v>
      </c>
      <c r="C51" s="352">
        <v>1453</v>
      </c>
      <c r="D51" s="9"/>
      <c r="E51" s="359">
        <v>800</v>
      </c>
      <c r="F51" s="400">
        <v>800</v>
      </c>
      <c r="G51" s="408">
        <v>800</v>
      </c>
      <c r="H51" s="408">
        <v>800</v>
      </c>
      <c r="I51" s="419">
        <v>800</v>
      </c>
      <c r="J51" s="576">
        <v>800</v>
      </c>
      <c r="K51" s="586">
        <v>266.2</v>
      </c>
      <c r="L51" s="408"/>
      <c r="M51" s="408"/>
      <c r="N51" s="408"/>
      <c r="O51" s="419"/>
      <c r="P51" s="395"/>
      <c r="Q51" s="345"/>
      <c r="R51" s="345"/>
      <c r="S51" s="400"/>
    </row>
    <row r="52" spans="1:19" s="13" customFormat="1" ht="9.9499999999999993" hidden="1" customHeight="1">
      <c r="A52" s="270">
        <v>233001</v>
      </c>
      <c r="B52" s="267" t="s">
        <v>358</v>
      </c>
      <c r="C52" s="257"/>
      <c r="D52" s="9"/>
      <c r="E52" s="9"/>
      <c r="F52" s="401"/>
      <c r="G52" s="409"/>
      <c r="H52" s="409"/>
      <c r="I52" s="420"/>
      <c r="J52" s="577"/>
      <c r="K52" s="265"/>
      <c r="L52" s="409"/>
      <c r="M52" s="409"/>
      <c r="N52" s="409"/>
      <c r="O52" s="420"/>
      <c r="P52" s="265"/>
      <c r="Q52" s="265"/>
      <c r="R52" s="265"/>
      <c r="S52" s="415"/>
    </row>
    <row r="53" spans="1:19" s="13" customFormat="1" ht="11.25" customHeight="1">
      <c r="A53" s="374" t="s">
        <v>285</v>
      </c>
      <c r="B53" s="600"/>
      <c r="C53" s="592">
        <v>44</v>
      </c>
      <c r="D53" s="169">
        <v>5</v>
      </c>
      <c r="E53" s="169">
        <v>15</v>
      </c>
      <c r="F53" s="402">
        <v>681</v>
      </c>
      <c r="G53" s="410">
        <v>3063</v>
      </c>
      <c r="H53" s="410">
        <f t="shared" ref="H53:J53" si="5">SUM(H54:H62)</f>
        <v>1985.88</v>
      </c>
      <c r="I53" s="421">
        <f t="shared" si="5"/>
        <v>1336.1</v>
      </c>
      <c r="J53" s="421">
        <f t="shared" si="5"/>
        <v>7</v>
      </c>
      <c r="K53" s="591">
        <f>SUM(K54:K62)</f>
        <v>6988.98</v>
      </c>
      <c r="L53" s="410">
        <f t="shared" ref="L53:S53" si="6">SUM(L54:L62)</f>
        <v>11</v>
      </c>
      <c r="M53" s="410">
        <f t="shared" si="6"/>
        <v>1946.13</v>
      </c>
      <c r="N53" s="410">
        <f t="shared" si="6"/>
        <v>1</v>
      </c>
      <c r="O53" s="421">
        <f t="shared" si="6"/>
        <v>1</v>
      </c>
      <c r="P53" s="421">
        <f t="shared" si="6"/>
        <v>1</v>
      </c>
      <c r="Q53" s="421">
        <f t="shared" si="6"/>
        <v>1</v>
      </c>
      <c r="R53" s="421">
        <f t="shared" si="6"/>
        <v>1</v>
      </c>
      <c r="S53" s="421">
        <f t="shared" si="6"/>
        <v>1</v>
      </c>
    </row>
    <row r="54" spans="1:19" s="38" customFormat="1" ht="10.5" customHeight="1">
      <c r="A54" s="17">
        <v>242000</v>
      </c>
      <c r="B54" s="354" t="s">
        <v>139</v>
      </c>
      <c r="C54" s="348">
        <v>17</v>
      </c>
      <c r="D54" s="21">
        <v>3</v>
      </c>
      <c r="E54" s="40">
        <v>15</v>
      </c>
      <c r="F54" s="400">
        <v>5</v>
      </c>
      <c r="G54" s="408">
        <v>5</v>
      </c>
      <c r="H54" s="408">
        <v>2.78</v>
      </c>
      <c r="I54" s="419">
        <v>1.37</v>
      </c>
      <c r="J54" s="576">
        <v>2</v>
      </c>
      <c r="K54" s="586"/>
      <c r="L54" s="408">
        <v>1</v>
      </c>
      <c r="M54" s="408"/>
      <c r="N54" s="408">
        <v>1</v>
      </c>
      <c r="O54" s="408">
        <v>1</v>
      </c>
      <c r="P54" s="408">
        <v>1</v>
      </c>
      <c r="Q54" s="408">
        <v>1</v>
      </c>
      <c r="R54" s="408">
        <v>1</v>
      </c>
      <c r="S54" s="408">
        <v>1</v>
      </c>
    </row>
    <row r="55" spans="1:19" s="13" customFormat="1" ht="9.75" customHeight="1">
      <c r="A55" s="31">
        <v>292008</v>
      </c>
      <c r="B55" s="355" t="s">
        <v>286</v>
      </c>
      <c r="C55" s="349">
        <v>27</v>
      </c>
      <c r="D55" s="30">
        <v>2</v>
      </c>
      <c r="E55" s="39"/>
      <c r="F55" s="400"/>
      <c r="G55" s="408"/>
      <c r="H55" s="408">
        <v>7.88</v>
      </c>
      <c r="I55" s="419">
        <v>28.53</v>
      </c>
      <c r="J55" s="576">
        <v>5</v>
      </c>
      <c r="K55" s="419">
        <v>12.7</v>
      </c>
      <c r="L55" s="419">
        <v>10</v>
      </c>
      <c r="M55" s="419"/>
      <c r="N55" s="419"/>
      <c r="O55" s="419"/>
      <c r="P55" s="419"/>
      <c r="Q55" s="419"/>
      <c r="R55" s="419"/>
      <c r="S55" s="419"/>
    </row>
    <row r="56" spans="1:19" s="13" customFormat="1" ht="9.9499999999999993" hidden="1" customHeight="1">
      <c r="A56" s="170" t="s">
        <v>55</v>
      </c>
      <c r="B56" s="356"/>
      <c r="C56" s="350">
        <f>C57+C58+C62</f>
        <v>3700</v>
      </c>
      <c r="D56" s="165"/>
      <c r="E56" s="340"/>
      <c r="F56" s="403"/>
      <c r="G56" s="411"/>
      <c r="H56" s="411"/>
      <c r="I56" s="422"/>
      <c r="J56" s="578"/>
      <c r="K56" s="422"/>
      <c r="L56" s="422"/>
      <c r="M56" s="422"/>
      <c r="N56" s="422"/>
      <c r="O56" s="422"/>
      <c r="P56" s="396"/>
      <c r="Q56" s="346"/>
      <c r="R56" s="345"/>
      <c r="S56" s="400"/>
    </row>
    <row r="57" spans="1:19" s="28" customFormat="1" ht="9.9499999999999993" hidden="1" customHeight="1">
      <c r="A57" s="17">
        <v>292008</v>
      </c>
      <c r="B57" s="354" t="s">
        <v>135</v>
      </c>
      <c r="C57" s="336">
        <v>1800</v>
      </c>
      <c r="D57" s="14"/>
      <c r="E57" s="341"/>
      <c r="F57" s="400"/>
      <c r="G57" s="408"/>
      <c r="H57" s="408"/>
      <c r="I57" s="419"/>
      <c r="J57" s="576"/>
      <c r="K57" s="419"/>
      <c r="L57" s="419"/>
      <c r="M57" s="419"/>
      <c r="N57" s="419"/>
      <c r="O57" s="419"/>
      <c r="P57" s="395"/>
      <c r="Q57" s="345"/>
      <c r="R57" s="347"/>
      <c r="S57" s="416"/>
    </row>
    <row r="58" spans="1:19" s="13" customFormat="1" ht="9.9499999999999993" hidden="1" customHeight="1">
      <c r="A58" s="227" t="s">
        <v>196</v>
      </c>
      <c r="B58" s="354" t="s">
        <v>136</v>
      </c>
      <c r="C58" s="351">
        <v>1900</v>
      </c>
      <c r="D58" s="16"/>
      <c r="E58" s="342"/>
      <c r="F58" s="400"/>
      <c r="G58" s="408"/>
      <c r="H58" s="408"/>
      <c r="I58" s="419"/>
      <c r="J58" s="576"/>
      <c r="K58" s="419"/>
      <c r="L58" s="419"/>
      <c r="M58" s="419"/>
      <c r="N58" s="419"/>
      <c r="O58" s="419"/>
      <c r="P58" s="395"/>
      <c r="Q58" s="345"/>
      <c r="R58" s="345"/>
      <c r="S58" s="400"/>
    </row>
    <row r="59" spans="1:19" s="13" customFormat="1" ht="9.9499999999999993" hidden="1" customHeight="1">
      <c r="A59" s="278" t="s">
        <v>390</v>
      </c>
      <c r="B59" s="357" t="s">
        <v>391</v>
      </c>
      <c r="C59" s="352"/>
      <c r="D59" s="257"/>
      <c r="E59" s="343"/>
      <c r="F59" s="400"/>
      <c r="G59" s="408"/>
      <c r="H59" s="408"/>
      <c r="I59" s="419"/>
      <c r="J59" s="576"/>
      <c r="K59" s="419"/>
      <c r="L59" s="419"/>
      <c r="M59" s="419"/>
      <c r="N59" s="419"/>
      <c r="O59" s="419"/>
      <c r="P59" s="395"/>
      <c r="Q59" s="345"/>
      <c r="R59" s="345"/>
      <c r="S59" s="400"/>
    </row>
    <row r="60" spans="1:19" s="13" customFormat="1" ht="10.15" customHeight="1">
      <c r="A60" s="542" t="s">
        <v>581</v>
      </c>
      <c r="B60" s="543" t="s">
        <v>418</v>
      </c>
      <c r="C60" s="352"/>
      <c r="D60" s="257"/>
      <c r="E60" s="343"/>
      <c r="F60" s="400">
        <v>676</v>
      </c>
      <c r="G60" s="408">
        <v>68</v>
      </c>
      <c r="H60" s="408">
        <v>1975.22</v>
      </c>
      <c r="I60" s="419">
        <v>615.58000000000004</v>
      </c>
      <c r="J60" s="576"/>
      <c r="K60" s="419">
        <v>5779.19</v>
      </c>
      <c r="L60" s="419"/>
      <c r="M60" s="419">
        <v>1946.13</v>
      </c>
      <c r="N60" s="419"/>
      <c r="O60" s="419"/>
      <c r="P60" s="395"/>
      <c r="Q60" s="345"/>
      <c r="R60" s="345"/>
      <c r="S60" s="400"/>
    </row>
    <row r="61" spans="1:19" s="13" customFormat="1" ht="10.15" customHeight="1">
      <c r="A61" s="542" t="s">
        <v>584</v>
      </c>
      <c r="B61" s="543" t="s">
        <v>585</v>
      </c>
      <c r="C61" s="352"/>
      <c r="D61" s="257"/>
      <c r="E61" s="343"/>
      <c r="F61" s="400"/>
      <c r="G61" s="408"/>
      <c r="H61" s="408"/>
      <c r="I61" s="419">
        <v>690.62</v>
      </c>
      <c r="J61" s="576"/>
      <c r="K61" s="419">
        <v>1197.0899999999999</v>
      </c>
      <c r="L61" s="419"/>
      <c r="M61" s="419"/>
      <c r="N61" s="419"/>
      <c r="O61" s="419"/>
      <c r="P61" s="395"/>
      <c r="Q61" s="345"/>
      <c r="R61" s="345"/>
      <c r="S61" s="400"/>
    </row>
    <row r="62" spans="1:19" s="13" customFormat="1" ht="10.15" customHeight="1">
      <c r="A62" s="517">
        <v>292019</v>
      </c>
      <c r="B62" s="543" t="s">
        <v>419</v>
      </c>
      <c r="C62" s="353"/>
      <c r="D62" s="12"/>
      <c r="E62" s="344"/>
      <c r="F62" s="400">
        <v>0</v>
      </c>
      <c r="G62" s="408">
        <v>2990</v>
      </c>
      <c r="H62" s="408"/>
      <c r="I62" s="419"/>
      <c r="J62" s="576"/>
      <c r="K62" s="419"/>
      <c r="L62" s="419"/>
      <c r="M62" s="419"/>
      <c r="N62" s="419"/>
      <c r="O62" s="419"/>
      <c r="P62" s="395"/>
      <c r="Q62" s="345"/>
      <c r="R62" s="345"/>
      <c r="S62" s="400"/>
    </row>
    <row r="63" spans="1:19" s="13" customFormat="1" ht="10.15" customHeight="1">
      <c r="A63" s="374" t="s">
        <v>151</v>
      </c>
      <c r="B63" s="600"/>
      <c r="C63" s="599">
        <v>268710</v>
      </c>
      <c r="D63" s="167">
        <v>6612</v>
      </c>
      <c r="E63" s="167">
        <v>807694</v>
      </c>
      <c r="F63" s="404">
        <v>308831</v>
      </c>
      <c r="G63" s="412">
        <v>337151</v>
      </c>
      <c r="H63" s="412">
        <v>361488</v>
      </c>
      <c r="I63" s="423">
        <f>SUM(I88,I92,I108:I109,I128:I130)</f>
        <v>388651.81</v>
      </c>
      <c r="J63" s="581">
        <f>SUM(J88,J92,J108:J109)</f>
        <v>358892</v>
      </c>
      <c r="K63" s="423">
        <f t="shared" ref="K63:S63" si="7">SUM(K88,K92,K97,K108:K109,K128)</f>
        <v>423606.66</v>
      </c>
      <c r="L63" s="423">
        <f t="shared" si="7"/>
        <v>440034.61</v>
      </c>
      <c r="M63" s="423">
        <f t="shared" si="7"/>
        <v>441692.67</v>
      </c>
      <c r="N63" s="423">
        <f t="shared" si="7"/>
        <v>459065</v>
      </c>
      <c r="O63" s="423">
        <f t="shared" si="7"/>
        <v>462084.05</v>
      </c>
      <c r="P63" s="423">
        <f t="shared" si="7"/>
        <v>29169.74</v>
      </c>
      <c r="Q63" s="423">
        <f t="shared" si="7"/>
        <v>29169.74</v>
      </c>
      <c r="R63" s="423">
        <f t="shared" si="7"/>
        <v>29169.74</v>
      </c>
      <c r="S63" s="423">
        <f t="shared" si="7"/>
        <v>480831.05</v>
      </c>
    </row>
    <row r="64" spans="1:19" s="13" customFormat="1" ht="9.9499999999999993" hidden="1" customHeight="1">
      <c r="A64" s="337">
        <v>312001</v>
      </c>
      <c r="B64" s="23" t="s">
        <v>220</v>
      </c>
      <c r="C64" s="14">
        <v>170</v>
      </c>
      <c r="D64" s="14"/>
      <c r="E64" s="14"/>
      <c r="F64" s="14"/>
      <c r="G64" s="14"/>
      <c r="H64" s="14"/>
      <c r="I64" s="341"/>
      <c r="J64" s="341"/>
      <c r="K64" s="398"/>
      <c r="L64" s="336"/>
      <c r="M64" s="336"/>
      <c r="N64" s="336"/>
      <c r="O64" s="14"/>
      <c r="P64" s="265"/>
      <c r="Q64" s="265"/>
      <c r="R64" s="265"/>
      <c r="S64" s="15"/>
    </row>
    <row r="65" spans="1:19" s="13" customFormat="1" ht="11.25" customHeight="1">
      <c r="A65" s="339">
        <v>312001</v>
      </c>
      <c r="B65" s="338" t="s">
        <v>420</v>
      </c>
      <c r="C65" s="513"/>
      <c r="D65" s="294"/>
      <c r="E65" s="294"/>
      <c r="F65" s="294"/>
      <c r="G65" s="294">
        <v>15751</v>
      </c>
      <c r="H65" s="294"/>
      <c r="I65" s="549"/>
      <c r="J65" s="549"/>
      <c r="K65" s="514"/>
      <c r="L65" s="513"/>
      <c r="M65" s="513"/>
      <c r="N65" s="513"/>
      <c r="O65" s="294"/>
      <c r="P65" s="294"/>
      <c r="Q65" s="294"/>
      <c r="R65" s="294"/>
      <c r="S65" s="294"/>
    </row>
    <row r="66" spans="1:19" s="13" customFormat="1" ht="10.5" customHeight="1">
      <c r="A66" s="511">
        <v>312001</v>
      </c>
      <c r="B66" s="512" t="s">
        <v>537</v>
      </c>
      <c r="C66" s="513"/>
      <c r="D66" s="294"/>
      <c r="E66" s="294"/>
      <c r="F66" s="294"/>
      <c r="G66" s="294"/>
      <c r="H66" s="294">
        <v>4436</v>
      </c>
      <c r="I66" s="549">
        <v>5427</v>
      </c>
      <c r="J66" s="549">
        <v>3500</v>
      </c>
      <c r="K66" s="514">
        <v>5405</v>
      </c>
      <c r="L66" s="513">
        <v>5000</v>
      </c>
      <c r="M66" s="513">
        <v>6003</v>
      </c>
      <c r="N66" s="513">
        <v>5000</v>
      </c>
      <c r="O66" s="513">
        <v>5000</v>
      </c>
      <c r="P66" s="513">
        <v>5000</v>
      </c>
      <c r="Q66" s="513">
        <v>5000</v>
      </c>
      <c r="R66" s="513">
        <v>5000</v>
      </c>
      <c r="S66" s="513">
        <v>5000</v>
      </c>
    </row>
    <row r="67" spans="1:19" s="13" customFormat="1" ht="11.25" customHeight="1">
      <c r="A67" s="511">
        <v>312001</v>
      </c>
      <c r="B67" s="512" t="s">
        <v>538</v>
      </c>
      <c r="C67" s="513"/>
      <c r="D67" s="294"/>
      <c r="E67" s="294"/>
      <c r="F67" s="294"/>
      <c r="G67" s="294"/>
      <c r="H67" s="294">
        <v>2650</v>
      </c>
      <c r="I67" s="294">
        <v>2431</v>
      </c>
      <c r="J67" s="294">
        <v>900</v>
      </c>
      <c r="K67" s="294">
        <v>3727</v>
      </c>
      <c r="L67" s="513">
        <v>2860</v>
      </c>
      <c r="M67" s="513">
        <v>3100</v>
      </c>
      <c r="N67" s="513">
        <v>3000</v>
      </c>
      <c r="O67" s="513">
        <v>3000</v>
      </c>
      <c r="P67" s="513">
        <v>3000</v>
      </c>
      <c r="Q67" s="513">
        <v>3000</v>
      </c>
      <c r="R67" s="513">
        <v>3000</v>
      </c>
      <c r="S67" s="513">
        <v>3000</v>
      </c>
    </row>
    <row r="68" spans="1:19" s="13" customFormat="1" ht="12" customHeight="1">
      <c r="A68" s="511">
        <v>312001</v>
      </c>
      <c r="B68" s="512" t="s">
        <v>539</v>
      </c>
      <c r="C68" s="513"/>
      <c r="D68" s="294"/>
      <c r="E68" s="294"/>
      <c r="F68" s="294"/>
      <c r="G68" s="294"/>
      <c r="H68" s="294">
        <v>3690</v>
      </c>
      <c r="I68" s="294">
        <v>3887</v>
      </c>
      <c r="J68" s="294">
        <v>3906</v>
      </c>
      <c r="K68" s="294">
        <v>3981</v>
      </c>
      <c r="L68" s="294">
        <v>3835</v>
      </c>
      <c r="M68" s="294">
        <v>3987</v>
      </c>
      <c r="N68" s="294">
        <v>3850</v>
      </c>
      <c r="O68" s="294">
        <v>3850</v>
      </c>
      <c r="P68" s="294">
        <v>3850</v>
      </c>
      <c r="Q68" s="294">
        <v>3850</v>
      </c>
      <c r="R68" s="294">
        <v>3850</v>
      </c>
      <c r="S68" s="294">
        <v>3850</v>
      </c>
    </row>
    <row r="69" spans="1:19" s="13" customFormat="1" ht="12" customHeight="1">
      <c r="A69" s="511">
        <v>312001</v>
      </c>
      <c r="B69" s="512" t="s">
        <v>615</v>
      </c>
      <c r="C69" s="513"/>
      <c r="D69" s="294"/>
      <c r="E69" s="294"/>
      <c r="F69" s="294"/>
      <c r="G69" s="294"/>
      <c r="H69" s="294"/>
      <c r="I69" s="294">
        <v>671</v>
      </c>
      <c r="J69" s="294"/>
      <c r="K69" s="294">
        <v>50</v>
      </c>
      <c r="L69" s="294"/>
      <c r="M69" s="294">
        <v>47</v>
      </c>
      <c r="N69" s="294"/>
      <c r="O69" s="294"/>
      <c r="P69" s="294"/>
      <c r="Q69" s="294"/>
      <c r="R69" s="294"/>
      <c r="S69" s="294"/>
    </row>
    <row r="70" spans="1:19" s="13" customFormat="1" ht="12" customHeight="1">
      <c r="A70" s="511">
        <v>312001</v>
      </c>
      <c r="B70" s="512" t="s">
        <v>612</v>
      </c>
      <c r="C70" s="513"/>
      <c r="D70" s="294"/>
      <c r="E70" s="294"/>
      <c r="F70" s="294"/>
      <c r="G70" s="294"/>
      <c r="H70" s="294"/>
      <c r="I70" s="294">
        <v>1900</v>
      </c>
      <c r="J70" s="294"/>
      <c r="K70" s="294">
        <v>2100</v>
      </c>
      <c r="L70" s="294"/>
      <c r="M70" s="294">
        <v>2700</v>
      </c>
      <c r="N70" s="294">
        <v>1700</v>
      </c>
      <c r="O70" s="294">
        <v>1500</v>
      </c>
      <c r="P70" s="294">
        <v>1500</v>
      </c>
      <c r="Q70" s="294">
        <v>1500</v>
      </c>
      <c r="R70" s="294">
        <v>1500</v>
      </c>
      <c r="S70" s="294">
        <v>1500</v>
      </c>
    </row>
    <row r="71" spans="1:19" s="13" customFormat="1" ht="12" customHeight="1">
      <c r="A71" s="511">
        <v>312001</v>
      </c>
      <c r="B71" s="512" t="s">
        <v>613</v>
      </c>
      <c r="C71" s="513"/>
      <c r="D71" s="294"/>
      <c r="E71" s="294"/>
      <c r="F71" s="294"/>
      <c r="G71" s="294"/>
      <c r="H71" s="294"/>
      <c r="I71" s="294">
        <v>1950</v>
      </c>
      <c r="J71" s="294"/>
      <c r="K71" s="294">
        <v>2100</v>
      </c>
      <c r="L71" s="294"/>
      <c r="M71" s="294">
        <v>3000</v>
      </c>
      <c r="N71" s="294">
        <v>5250</v>
      </c>
      <c r="O71" s="294">
        <v>2550</v>
      </c>
      <c r="P71" s="294">
        <v>2550</v>
      </c>
      <c r="Q71" s="294">
        <v>2550</v>
      </c>
      <c r="R71" s="294">
        <v>2550</v>
      </c>
      <c r="S71" s="294">
        <v>2550</v>
      </c>
    </row>
    <row r="72" spans="1:19" s="13" customFormat="1" ht="12" customHeight="1">
      <c r="A72" s="511">
        <v>312001</v>
      </c>
      <c r="B72" s="512" t="s">
        <v>654</v>
      </c>
      <c r="C72" s="513"/>
      <c r="D72" s="294"/>
      <c r="E72" s="294"/>
      <c r="F72" s="294"/>
      <c r="G72" s="294"/>
      <c r="H72" s="294"/>
      <c r="I72" s="294"/>
      <c r="J72" s="294"/>
      <c r="K72" s="294"/>
      <c r="L72" s="294"/>
      <c r="M72" s="294">
        <v>1680</v>
      </c>
      <c r="N72" s="294">
        <v>4200</v>
      </c>
      <c r="O72" s="294">
        <v>4200</v>
      </c>
      <c r="P72" s="294">
        <v>4200</v>
      </c>
      <c r="Q72" s="294">
        <v>4200</v>
      </c>
      <c r="R72" s="294">
        <v>4200</v>
      </c>
      <c r="S72" s="294">
        <v>4200</v>
      </c>
    </row>
    <row r="73" spans="1:19" s="13" customFormat="1" ht="12" customHeight="1">
      <c r="A73" s="511">
        <v>312001</v>
      </c>
      <c r="B73" s="512" t="s">
        <v>614</v>
      </c>
      <c r="C73" s="513"/>
      <c r="D73" s="294"/>
      <c r="E73" s="294"/>
      <c r="F73" s="294"/>
      <c r="G73" s="294"/>
      <c r="H73" s="294"/>
      <c r="I73" s="294">
        <v>2043</v>
      </c>
      <c r="J73" s="294"/>
      <c r="K73" s="294">
        <v>2150</v>
      </c>
      <c r="L73" s="294"/>
      <c r="M73" s="294"/>
      <c r="N73" s="294">
        <v>2426</v>
      </c>
      <c r="O73" s="294"/>
      <c r="P73" s="294"/>
      <c r="Q73" s="294"/>
      <c r="R73" s="294"/>
      <c r="S73" s="294"/>
    </row>
    <row r="74" spans="1:19" s="13" customFormat="1" ht="12" customHeight="1">
      <c r="A74" s="511">
        <v>312001</v>
      </c>
      <c r="B74" s="512" t="s">
        <v>642</v>
      </c>
      <c r="C74" s="513"/>
      <c r="D74" s="294"/>
      <c r="E74" s="294"/>
      <c r="F74" s="294"/>
      <c r="G74" s="294"/>
      <c r="H74" s="294"/>
      <c r="I74" s="294"/>
      <c r="J74" s="294"/>
      <c r="K74" s="294">
        <v>647.4</v>
      </c>
      <c r="L74" s="294"/>
      <c r="M74" s="294">
        <v>531.20000000000005</v>
      </c>
      <c r="N74" s="294">
        <v>500</v>
      </c>
      <c r="O74" s="294">
        <v>500</v>
      </c>
      <c r="P74" s="294">
        <v>500</v>
      </c>
      <c r="Q74" s="294">
        <v>500</v>
      </c>
      <c r="R74" s="294">
        <v>500</v>
      </c>
      <c r="S74" s="294">
        <v>500</v>
      </c>
    </row>
    <row r="75" spans="1:19" s="13" customFormat="1" ht="12" customHeight="1">
      <c r="A75" s="511">
        <v>312001</v>
      </c>
      <c r="B75" s="512" t="s">
        <v>643</v>
      </c>
      <c r="C75" s="513"/>
      <c r="D75" s="294"/>
      <c r="E75" s="294"/>
      <c r="F75" s="294"/>
      <c r="G75" s="294"/>
      <c r="H75" s="294"/>
      <c r="I75" s="294"/>
      <c r="J75" s="294"/>
      <c r="K75" s="294">
        <v>1984.39</v>
      </c>
      <c r="L75" s="294"/>
      <c r="M75" s="294">
        <v>1867</v>
      </c>
      <c r="N75" s="294"/>
      <c r="O75" s="294"/>
      <c r="P75" s="294"/>
      <c r="Q75" s="294"/>
      <c r="R75" s="294"/>
      <c r="S75" s="294"/>
    </row>
    <row r="76" spans="1:19" s="13" customFormat="1" ht="12" customHeight="1">
      <c r="A76" s="511">
        <v>312001</v>
      </c>
      <c r="B76" s="512" t="s">
        <v>645</v>
      </c>
      <c r="C76" s="513"/>
      <c r="D76" s="294"/>
      <c r="E76" s="294"/>
      <c r="F76" s="294"/>
      <c r="G76" s="294"/>
      <c r="H76" s="294"/>
      <c r="I76" s="294"/>
      <c r="J76" s="294"/>
      <c r="K76" s="294">
        <v>70.56</v>
      </c>
      <c r="L76" s="294"/>
      <c r="M76" s="294"/>
      <c r="N76" s="294"/>
      <c r="O76" s="294"/>
      <c r="P76" s="294"/>
      <c r="Q76" s="294"/>
      <c r="R76" s="294"/>
      <c r="S76" s="294"/>
    </row>
    <row r="77" spans="1:19" s="13" customFormat="1" ht="10.5" customHeight="1">
      <c r="A77" s="511">
        <v>312001</v>
      </c>
      <c r="B77" s="512" t="s">
        <v>540</v>
      </c>
      <c r="C77" s="513"/>
      <c r="D77" s="294"/>
      <c r="E77" s="294"/>
      <c r="F77" s="294"/>
      <c r="G77" s="294"/>
      <c r="H77" s="294">
        <v>2116</v>
      </c>
      <c r="I77" s="294">
        <v>1356</v>
      </c>
      <c r="J77" s="294">
        <v>1140</v>
      </c>
      <c r="K77" s="294">
        <v>1470</v>
      </c>
      <c r="L77" s="294">
        <v>1500</v>
      </c>
      <c r="M77" s="294">
        <v>2263</v>
      </c>
      <c r="N77" s="294">
        <v>1390</v>
      </c>
      <c r="O77" s="294">
        <v>1140</v>
      </c>
      <c r="P77" s="294">
        <v>1140</v>
      </c>
      <c r="Q77" s="294">
        <v>1140</v>
      </c>
      <c r="R77" s="294">
        <v>1140</v>
      </c>
      <c r="S77" s="294">
        <v>1140</v>
      </c>
    </row>
    <row r="78" spans="1:19" s="13" customFormat="1" ht="12" customHeight="1">
      <c r="A78" s="511"/>
      <c r="B78" s="512" t="s">
        <v>434</v>
      </c>
      <c r="C78" s="513"/>
      <c r="D78" s="294"/>
      <c r="E78" s="294"/>
      <c r="F78" s="294"/>
      <c r="G78" s="294"/>
      <c r="H78" s="294">
        <v>1736</v>
      </c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</row>
    <row r="79" spans="1:19" s="13" customFormat="1" ht="10.15" customHeight="1">
      <c r="A79" s="511">
        <v>312001</v>
      </c>
      <c r="B79" s="512" t="s">
        <v>421</v>
      </c>
      <c r="C79" s="513"/>
      <c r="D79" s="294"/>
      <c r="E79" s="294"/>
      <c r="F79" s="294"/>
      <c r="G79" s="294">
        <v>1900</v>
      </c>
      <c r="H79" s="294"/>
      <c r="I79" s="294"/>
      <c r="J79" s="294"/>
      <c r="K79" s="294"/>
      <c r="L79" s="294"/>
      <c r="M79" s="294">
        <v>1000</v>
      </c>
      <c r="N79" s="294"/>
      <c r="O79" s="294"/>
      <c r="P79" s="249"/>
      <c r="Q79" s="249"/>
      <c r="R79" s="249"/>
      <c r="S79" s="125"/>
    </row>
    <row r="80" spans="1:19" s="13" customFormat="1" ht="10.15" customHeight="1">
      <c r="A80" s="511">
        <v>312001</v>
      </c>
      <c r="B80" s="512" t="s">
        <v>422</v>
      </c>
      <c r="C80" s="513"/>
      <c r="D80" s="294"/>
      <c r="E80" s="294"/>
      <c r="F80" s="294"/>
      <c r="G80" s="294">
        <v>4000</v>
      </c>
      <c r="H80" s="294"/>
      <c r="I80" s="294"/>
      <c r="J80" s="294"/>
      <c r="K80" s="294"/>
      <c r="L80" s="294"/>
      <c r="M80" s="294"/>
      <c r="N80" s="294"/>
      <c r="O80" s="294"/>
      <c r="P80" s="249"/>
      <c r="Q80" s="249"/>
      <c r="R80" s="249"/>
      <c r="S80" s="125"/>
    </row>
    <row r="81" spans="1:21" s="13" customFormat="1" ht="10.15" customHeight="1">
      <c r="A81" s="511">
        <v>312001</v>
      </c>
      <c r="B81" s="512" t="s">
        <v>423</v>
      </c>
      <c r="C81" s="513"/>
      <c r="D81" s="294"/>
      <c r="E81" s="294"/>
      <c r="F81" s="294"/>
      <c r="G81" s="294">
        <v>1965</v>
      </c>
      <c r="H81" s="294"/>
      <c r="I81" s="294"/>
      <c r="J81" s="294"/>
      <c r="K81" s="294"/>
      <c r="L81" s="294"/>
      <c r="M81" s="294"/>
      <c r="N81" s="294"/>
      <c r="O81" s="294"/>
      <c r="P81" s="249"/>
      <c r="Q81" s="249"/>
      <c r="R81" s="249"/>
      <c r="S81" s="125"/>
    </row>
    <row r="82" spans="1:21" s="13" customFormat="1" ht="10.15" customHeight="1">
      <c r="A82" s="511">
        <v>312001</v>
      </c>
      <c r="B82" s="512" t="s">
        <v>424</v>
      </c>
      <c r="C82" s="513"/>
      <c r="D82" s="294"/>
      <c r="E82" s="294"/>
      <c r="F82" s="294"/>
      <c r="G82" s="294">
        <v>3248</v>
      </c>
      <c r="H82" s="294"/>
      <c r="I82" s="294"/>
      <c r="J82" s="294"/>
      <c r="K82" s="294"/>
      <c r="L82" s="294"/>
      <c r="M82" s="294"/>
      <c r="N82" s="294"/>
      <c r="O82" s="294"/>
      <c r="P82" s="249"/>
      <c r="Q82" s="249"/>
      <c r="R82" s="249"/>
      <c r="S82" s="125"/>
    </row>
    <row r="83" spans="1:21" s="13" customFormat="1" ht="10.15" customHeight="1">
      <c r="A83" s="511">
        <v>312001</v>
      </c>
      <c r="B83" s="512" t="s">
        <v>435</v>
      </c>
      <c r="C83" s="513"/>
      <c r="D83" s="294"/>
      <c r="E83" s="294"/>
      <c r="F83" s="294"/>
      <c r="G83" s="294"/>
      <c r="H83" s="294">
        <v>820</v>
      </c>
      <c r="I83" s="294"/>
      <c r="J83" s="294"/>
      <c r="K83" s="294"/>
      <c r="L83" s="294"/>
      <c r="M83" s="294"/>
      <c r="N83" s="294"/>
      <c r="O83" s="294"/>
      <c r="P83" s="249"/>
      <c r="Q83" s="249"/>
      <c r="R83" s="249"/>
      <c r="S83" s="125"/>
    </row>
    <row r="84" spans="1:21" s="13" customFormat="1" ht="10.15" customHeight="1">
      <c r="A84" s="511">
        <v>312001</v>
      </c>
      <c r="B84" s="512" t="s">
        <v>425</v>
      </c>
      <c r="C84" s="513"/>
      <c r="D84" s="294"/>
      <c r="E84" s="294"/>
      <c r="F84" s="294"/>
      <c r="G84" s="294">
        <v>1370</v>
      </c>
      <c r="H84" s="294"/>
      <c r="I84" s="294"/>
      <c r="J84" s="294"/>
      <c r="K84" s="294"/>
      <c r="L84" s="294"/>
      <c r="M84" s="294">
        <v>1545.58</v>
      </c>
      <c r="N84" s="294"/>
      <c r="O84" s="294"/>
      <c r="P84" s="249"/>
      <c r="Q84" s="249"/>
      <c r="R84" s="249"/>
      <c r="S84" s="125"/>
    </row>
    <row r="85" spans="1:21" s="13" customFormat="1" ht="10.15" customHeight="1">
      <c r="A85" s="511">
        <v>312001</v>
      </c>
      <c r="B85" s="512" t="s">
        <v>655</v>
      </c>
      <c r="C85" s="513"/>
      <c r="D85" s="294"/>
      <c r="E85" s="294"/>
      <c r="F85" s="294">
        <v>2866</v>
      </c>
      <c r="G85" s="294">
        <v>3847</v>
      </c>
      <c r="H85" s="294">
        <v>3800</v>
      </c>
      <c r="I85" s="294">
        <v>3514</v>
      </c>
      <c r="J85" s="294">
        <v>7500</v>
      </c>
      <c r="K85" s="294">
        <v>2696</v>
      </c>
      <c r="L85" s="294">
        <v>3000</v>
      </c>
      <c r="M85" s="294"/>
      <c r="N85" s="294">
        <v>3000</v>
      </c>
      <c r="O85" s="294">
        <v>3000</v>
      </c>
      <c r="P85" s="294">
        <v>3000</v>
      </c>
      <c r="Q85" s="294">
        <v>3000</v>
      </c>
      <c r="R85" s="294">
        <v>3000</v>
      </c>
      <c r="S85" s="294">
        <v>3000</v>
      </c>
    </row>
    <row r="86" spans="1:21" s="13" customFormat="1" ht="10.15" customHeight="1">
      <c r="A86" s="511">
        <v>312001</v>
      </c>
      <c r="B86" s="512" t="s">
        <v>449</v>
      </c>
      <c r="C86" s="513"/>
      <c r="D86" s="294"/>
      <c r="E86" s="294"/>
      <c r="F86" s="294"/>
      <c r="G86" s="294">
        <v>7463</v>
      </c>
      <c r="H86" s="294"/>
      <c r="I86" s="294"/>
      <c r="J86" s="294"/>
      <c r="K86" s="294"/>
      <c r="L86" s="294"/>
      <c r="M86" s="294"/>
      <c r="N86" s="294"/>
      <c r="O86" s="294"/>
      <c r="P86" s="249"/>
      <c r="Q86" s="249"/>
      <c r="R86" s="249"/>
      <c r="S86" s="125"/>
    </row>
    <row r="87" spans="1:21" s="13" customFormat="1" ht="10.15" customHeight="1">
      <c r="A87" s="511">
        <v>312001</v>
      </c>
      <c r="B87" s="512" t="s">
        <v>426</v>
      </c>
      <c r="C87" s="513"/>
      <c r="D87" s="294"/>
      <c r="E87" s="294"/>
      <c r="F87" s="294">
        <v>81</v>
      </c>
      <c r="G87" s="294">
        <v>81</v>
      </c>
      <c r="H87" s="294">
        <v>81</v>
      </c>
      <c r="I87" s="294">
        <v>64.05</v>
      </c>
      <c r="J87" s="294">
        <v>64</v>
      </c>
      <c r="K87" s="294">
        <v>55.87</v>
      </c>
      <c r="L87" s="294">
        <v>55.87</v>
      </c>
      <c r="M87" s="294">
        <v>66</v>
      </c>
      <c r="N87" s="294">
        <v>66</v>
      </c>
      <c r="O87" s="294">
        <v>66</v>
      </c>
      <c r="P87" s="294">
        <v>66</v>
      </c>
      <c r="Q87" s="294">
        <v>66</v>
      </c>
      <c r="R87" s="294">
        <v>66</v>
      </c>
      <c r="S87" s="294">
        <v>66</v>
      </c>
      <c r="U87" s="561"/>
    </row>
    <row r="88" spans="1:21" s="13" customFormat="1" ht="10.15" customHeight="1">
      <c r="A88" s="511"/>
      <c r="B88" s="338" t="s">
        <v>427</v>
      </c>
      <c r="C88" s="513"/>
      <c r="D88" s="294"/>
      <c r="E88" s="294"/>
      <c r="F88" s="294"/>
      <c r="G88" s="251">
        <v>43923</v>
      </c>
      <c r="H88" s="251">
        <v>19329</v>
      </c>
      <c r="I88" s="251">
        <v>24160.799999999999</v>
      </c>
      <c r="J88" s="251">
        <f>SUM(J66:J87)</f>
        <v>17010</v>
      </c>
      <c r="K88" s="251">
        <f>SUM(K66:K87)</f>
        <v>26437.22</v>
      </c>
      <c r="L88" s="251">
        <f t="shared" ref="L88:S88" si="8">SUM(L66:L87)</f>
        <v>16250.87</v>
      </c>
      <c r="M88" s="251">
        <f t="shared" si="8"/>
        <v>27789.78</v>
      </c>
      <c r="N88" s="251">
        <f t="shared" si="8"/>
        <v>30382</v>
      </c>
      <c r="O88" s="251">
        <f t="shared" si="8"/>
        <v>24806</v>
      </c>
      <c r="P88" s="251">
        <f t="shared" si="8"/>
        <v>24806</v>
      </c>
      <c r="Q88" s="251">
        <f t="shared" si="8"/>
        <v>24806</v>
      </c>
      <c r="R88" s="251">
        <f t="shared" si="8"/>
        <v>24806</v>
      </c>
      <c r="S88" s="251">
        <f t="shared" si="8"/>
        <v>24806</v>
      </c>
    </row>
    <row r="89" spans="1:21" s="13" customFormat="1" ht="10.15" customHeight="1">
      <c r="A89" s="339">
        <v>312001</v>
      </c>
      <c r="B89" s="338" t="s">
        <v>428</v>
      </c>
      <c r="C89" s="513"/>
      <c r="D89" s="294"/>
      <c r="E89" s="294"/>
      <c r="F89" s="251">
        <v>8188</v>
      </c>
      <c r="G89" s="251">
        <v>6350</v>
      </c>
      <c r="H89" s="294" t="s">
        <v>223</v>
      </c>
      <c r="I89" s="294"/>
      <c r="J89" s="294"/>
      <c r="K89" s="294"/>
      <c r="L89" s="294"/>
      <c r="M89" s="294"/>
      <c r="N89" s="294"/>
      <c r="O89" s="294"/>
      <c r="P89" s="249"/>
      <c r="Q89" s="249"/>
      <c r="R89" s="249"/>
      <c r="S89" s="125"/>
    </row>
    <row r="90" spans="1:21" s="13" customFormat="1" ht="10.15" customHeight="1">
      <c r="A90" s="515">
        <v>312001</v>
      </c>
      <c r="B90" s="516" t="s">
        <v>221</v>
      </c>
      <c r="C90" s="294">
        <v>2803</v>
      </c>
      <c r="D90" s="294">
        <v>82</v>
      </c>
      <c r="E90" s="294">
        <v>2788</v>
      </c>
      <c r="F90" s="294">
        <v>2817</v>
      </c>
      <c r="G90" s="294"/>
      <c r="H90" s="294"/>
      <c r="I90" s="294"/>
      <c r="J90" s="294"/>
      <c r="K90" s="294"/>
      <c r="L90" s="294"/>
      <c r="M90" s="294"/>
      <c r="N90" s="294"/>
      <c r="O90" s="294"/>
      <c r="P90" s="249"/>
      <c r="Q90" s="249"/>
      <c r="R90" s="249"/>
      <c r="S90" s="125"/>
    </row>
    <row r="91" spans="1:21" s="13" customFormat="1" ht="10.15" customHeight="1">
      <c r="A91" s="517">
        <v>312012</v>
      </c>
      <c r="B91" s="293" t="s">
        <v>429</v>
      </c>
      <c r="C91" s="294"/>
      <c r="D91" s="294"/>
      <c r="E91" s="294"/>
      <c r="F91" s="294"/>
      <c r="G91" s="294">
        <v>2869</v>
      </c>
      <c r="H91" s="294">
        <v>2873</v>
      </c>
      <c r="I91" s="294">
        <v>3001</v>
      </c>
      <c r="J91" s="294">
        <v>2900</v>
      </c>
      <c r="K91" s="294">
        <v>3068.31</v>
      </c>
      <c r="L91" s="294">
        <v>3100</v>
      </c>
      <c r="M91" s="294">
        <v>3243.18</v>
      </c>
      <c r="N91" s="294">
        <v>3305</v>
      </c>
      <c r="O91" s="294">
        <v>3521</v>
      </c>
      <c r="P91" s="294">
        <v>3100</v>
      </c>
      <c r="Q91" s="294">
        <v>3100</v>
      </c>
      <c r="R91" s="294">
        <v>3100</v>
      </c>
      <c r="S91" s="294">
        <v>3769</v>
      </c>
    </row>
    <row r="92" spans="1:21" s="13" customFormat="1" ht="9.75" customHeight="1">
      <c r="A92" s="517" t="s">
        <v>287</v>
      </c>
      <c r="B92" s="293" t="s">
        <v>560</v>
      </c>
      <c r="C92" s="294">
        <v>4780</v>
      </c>
      <c r="D92" s="294"/>
      <c r="E92" s="294">
        <v>115</v>
      </c>
      <c r="F92" s="294"/>
      <c r="G92" s="294"/>
      <c r="H92" s="294">
        <v>9396.99</v>
      </c>
      <c r="I92" s="294">
        <v>18657.34</v>
      </c>
      <c r="J92" s="294">
        <v>2800</v>
      </c>
      <c r="K92" s="294">
        <v>17940.34</v>
      </c>
      <c r="L92" s="294">
        <v>24817</v>
      </c>
      <c r="M92" s="294">
        <v>25755.51</v>
      </c>
      <c r="N92" s="294">
        <v>6154</v>
      </c>
      <c r="O92" s="294"/>
      <c r="P92" s="249"/>
      <c r="Q92" s="249"/>
      <c r="R92" s="249"/>
      <c r="S92" s="125"/>
    </row>
    <row r="93" spans="1:21" s="13" customFormat="1" ht="9.9499999999999993" hidden="1" customHeight="1">
      <c r="A93" s="517"/>
      <c r="B93" s="293" t="s">
        <v>357</v>
      </c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49"/>
      <c r="Q93" s="249"/>
      <c r="R93" s="249"/>
      <c r="S93" s="125"/>
    </row>
    <row r="94" spans="1:21" s="13" customFormat="1" ht="10.15" customHeight="1">
      <c r="A94" s="517">
        <v>312001</v>
      </c>
      <c r="B94" s="293" t="s">
        <v>362</v>
      </c>
      <c r="C94" s="294"/>
      <c r="D94" s="294"/>
      <c r="E94" s="294">
        <v>20860</v>
      </c>
      <c r="F94" s="294">
        <v>6113</v>
      </c>
      <c r="G94" s="294"/>
      <c r="H94" s="294"/>
      <c r="I94" s="294"/>
      <c r="J94" s="294"/>
      <c r="K94" s="294"/>
      <c r="L94" s="294"/>
      <c r="M94" s="294"/>
      <c r="N94" s="294"/>
      <c r="O94" s="294"/>
      <c r="P94" s="249"/>
      <c r="Q94" s="249"/>
      <c r="R94" s="249"/>
      <c r="S94" s="125"/>
    </row>
    <row r="95" spans="1:21" s="13" customFormat="1" ht="9.9499999999999993" hidden="1" customHeight="1">
      <c r="A95" s="517">
        <v>312001</v>
      </c>
      <c r="B95" s="293" t="s">
        <v>362</v>
      </c>
      <c r="C95" s="294">
        <v>900</v>
      </c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49"/>
      <c r="Q95" s="249"/>
      <c r="R95" s="249"/>
      <c r="S95" s="125"/>
    </row>
    <row r="96" spans="1:21" s="13" customFormat="1" ht="10.15" customHeight="1">
      <c r="A96" s="517">
        <v>312001</v>
      </c>
      <c r="B96" s="293" t="s">
        <v>355</v>
      </c>
      <c r="C96" s="294">
        <v>1800</v>
      </c>
      <c r="D96" s="294"/>
      <c r="E96" s="294">
        <v>2033</v>
      </c>
      <c r="F96" s="294">
        <v>2639</v>
      </c>
      <c r="G96" s="294"/>
      <c r="H96" s="294"/>
      <c r="I96" s="294"/>
      <c r="J96" s="294"/>
      <c r="K96" s="294"/>
      <c r="L96" s="294"/>
      <c r="M96" s="294"/>
      <c r="N96" s="294"/>
      <c r="O96" s="294"/>
      <c r="P96" s="249"/>
      <c r="Q96" s="249"/>
      <c r="R96" s="249"/>
      <c r="S96" s="125"/>
    </row>
    <row r="97" spans="1:19" s="13" customFormat="1" ht="10.15" customHeight="1">
      <c r="A97" s="517">
        <v>312001</v>
      </c>
      <c r="B97" s="293" t="s">
        <v>586</v>
      </c>
      <c r="C97" s="294"/>
      <c r="D97" s="294"/>
      <c r="E97" s="294"/>
      <c r="F97" s="294"/>
      <c r="G97" s="294"/>
      <c r="H97" s="294"/>
      <c r="I97" s="294"/>
      <c r="J97" s="294"/>
      <c r="K97" s="294">
        <v>1569.05</v>
      </c>
      <c r="L97" s="294"/>
      <c r="M97" s="294"/>
      <c r="N97" s="294"/>
      <c r="O97" s="294"/>
      <c r="P97" s="249"/>
      <c r="Q97" s="249"/>
      <c r="R97" s="249"/>
      <c r="S97" s="125"/>
    </row>
    <row r="98" spans="1:19" s="13" customFormat="1" ht="10.15" customHeight="1">
      <c r="A98" s="517">
        <v>312001</v>
      </c>
      <c r="B98" s="293" t="s">
        <v>435</v>
      </c>
      <c r="C98" s="294"/>
      <c r="D98" s="294"/>
      <c r="E98" s="294"/>
      <c r="F98" s="294"/>
      <c r="G98" s="294"/>
      <c r="H98" s="294"/>
      <c r="I98" s="294">
        <v>1846.4</v>
      </c>
      <c r="J98" s="294"/>
      <c r="K98" s="294"/>
      <c r="L98" s="294"/>
      <c r="M98" s="294"/>
      <c r="N98" s="294"/>
      <c r="O98" s="294"/>
      <c r="P98" s="249"/>
      <c r="Q98" s="249"/>
      <c r="R98" s="249"/>
      <c r="S98" s="125"/>
    </row>
    <row r="99" spans="1:19" s="13" customFormat="1" ht="10.15" customHeight="1">
      <c r="A99" s="517">
        <v>312012</v>
      </c>
      <c r="B99" s="293" t="s">
        <v>222</v>
      </c>
      <c r="C99" s="294">
        <v>252341</v>
      </c>
      <c r="D99" s="294">
        <v>6314</v>
      </c>
      <c r="E99" s="294">
        <v>271237</v>
      </c>
      <c r="F99" s="294">
        <v>282668</v>
      </c>
      <c r="G99" s="294">
        <v>282797</v>
      </c>
      <c r="H99" s="294">
        <v>296889</v>
      </c>
      <c r="I99" s="294">
        <v>338709</v>
      </c>
      <c r="J99" s="294">
        <v>335000</v>
      </c>
      <c r="K99" s="294">
        <v>370328</v>
      </c>
      <c r="L99" s="294">
        <v>391603</v>
      </c>
      <c r="M99" s="294">
        <v>380413</v>
      </c>
      <c r="N99" s="294">
        <v>414750</v>
      </c>
      <c r="O99" s="294">
        <v>432283</v>
      </c>
      <c r="P99" s="249"/>
      <c r="Q99" s="249"/>
      <c r="R99" s="249"/>
      <c r="S99" s="125">
        <v>450782</v>
      </c>
    </row>
    <row r="100" spans="1:19" s="13" customFormat="1" ht="9.9499999999999993" hidden="1" customHeight="1">
      <c r="A100" s="517" t="s">
        <v>287</v>
      </c>
      <c r="B100" s="293" t="s">
        <v>220</v>
      </c>
      <c r="C100" s="294"/>
      <c r="D100" s="294">
        <v>52</v>
      </c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49"/>
      <c r="Q100" s="249"/>
      <c r="R100" s="249"/>
      <c r="S100" s="125"/>
    </row>
    <row r="101" spans="1:19" s="13" customFormat="1" ht="9.9499999999999993" hidden="1" customHeight="1">
      <c r="A101" s="517"/>
      <c r="B101" s="518"/>
      <c r="C101" s="226"/>
      <c r="D101" s="226"/>
      <c r="E101" s="226"/>
      <c r="F101" s="294"/>
      <c r="G101" s="226"/>
      <c r="H101" s="226"/>
      <c r="I101" s="226"/>
      <c r="J101" s="226"/>
      <c r="K101" s="226"/>
      <c r="L101" s="226"/>
      <c r="M101" s="226"/>
      <c r="N101" s="226"/>
      <c r="O101" s="226"/>
      <c r="P101" s="249"/>
      <c r="Q101" s="249"/>
      <c r="R101" s="249"/>
      <c r="S101" s="125"/>
    </row>
    <row r="102" spans="1:19" s="13" customFormat="1" ht="9.9499999999999993" hidden="1" customHeight="1">
      <c r="A102" s="517"/>
      <c r="B102" s="518"/>
      <c r="C102" s="226"/>
      <c r="D102" s="226"/>
      <c r="E102" s="226"/>
      <c r="F102" s="294"/>
      <c r="G102" s="226"/>
      <c r="H102" s="226"/>
      <c r="I102" s="226"/>
      <c r="J102" s="226"/>
      <c r="K102" s="226"/>
      <c r="L102" s="226"/>
      <c r="M102" s="226"/>
      <c r="N102" s="226"/>
      <c r="O102" s="226"/>
      <c r="P102" s="249"/>
      <c r="Q102" s="249"/>
      <c r="R102" s="249"/>
      <c r="S102" s="125"/>
    </row>
    <row r="103" spans="1:19" s="13" customFormat="1" ht="9.9499999999999993" hidden="1" customHeight="1">
      <c r="A103" s="519"/>
      <c r="B103" s="516"/>
      <c r="C103" s="520"/>
      <c r="D103" s="520"/>
      <c r="E103" s="520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49"/>
      <c r="Q103" s="249"/>
      <c r="R103" s="249"/>
      <c r="S103" s="125"/>
    </row>
    <row r="104" spans="1:19" s="13" customFormat="1" ht="9.9499999999999993" customHeight="1">
      <c r="A104" s="549">
        <v>312012</v>
      </c>
      <c r="B104" s="516" t="s">
        <v>616</v>
      </c>
      <c r="C104" s="520"/>
      <c r="D104" s="520"/>
      <c r="E104" s="520"/>
      <c r="F104" s="294"/>
      <c r="G104" s="294"/>
      <c r="H104" s="294"/>
      <c r="I104" s="294">
        <v>9</v>
      </c>
      <c r="J104" s="294"/>
      <c r="K104" s="294">
        <v>72.400000000000006</v>
      </c>
      <c r="L104" s="294">
        <v>72.400000000000006</v>
      </c>
      <c r="M104" s="294">
        <v>160.4</v>
      </c>
      <c r="N104" s="294">
        <v>140</v>
      </c>
      <c r="O104" s="294">
        <v>140</v>
      </c>
      <c r="P104" s="294">
        <v>72.400000000000006</v>
      </c>
      <c r="Q104" s="294">
        <v>72.400000000000006</v>
      </c>
      <c r="R104" s="294">
        <v>72.400000000000006</v>
      </c>
      <c r="S104" s="294">
        <v>140</v>
      </c>
    </row>
    <row r="105" spans="1:19" s="13" customFormat="1" ht="10.15" customHeight="1">
      <c r="A105" s="549">
        <v>312012</v>
      </c>
      <c r="B105" s="516" t="s">
        <v>289</v>
      </c>
      <c r="C105" s="520">
        <v>280</v>
      </c>
      <c r="D105" s="520">
        <v>8</v>
      </c>
      <c r="E105" s="520">
        <v>277</v>
      </c>
      <c r="F105" s="294">
        <v>288</v>
      </c>
      <c r="G105" s="294">
        <v>286</v>
      </c>
      <c r="H105" s="294">
        <v>283</v>
      </c>
      <c r="I105" s="294">
        <v>282.48</v>
      </c>
      <c r="J105" s="294">
        <v>286</v>
      </c>
      <c r="K105" s="294">
        <v>281.49</v>
      </c>
      <c r="L105" s="294">
        <v>281.49</v>
      </c>
      <c r="M105" s="294">
        <v>278.19</v>
      </c>
      <c r="N105" s="294">
        <v>281</v>
      </c>
      <c r="O105" s="294">
        <v>281.49</v>
      </c>
      <c r="P105" s="294">
        <v>281.49</v>
      </c>
      <c r="Q105" s="294">
        <v>281.49</v>
      </c>
      <c r="R105" s="294">
        <v>281.49</v>
      </c>
      <c r="S105" s="294">
        <v>281.49</v>
      </c>
    </row>
    <row r="106" spans="1:19" s="13" customFormat="1" ht="10.15" customHeight="1">
      <c r="A106" s="549">
        <v>312012</v>
      </c>
      <c r="B106" s="516" t="s">
        <v>290</v>
      </c>
      <c r="C106" s="520">
        <v>97</v>
      </c>
      <c r="D106" s="520">
        <v>4</v>
      </c>
      <c r="E106" s="520">
        <v>76</v>
      </c>
      <c r="F106" s="294">
        <v>91</v>
      </c>
      <c r="G106" s="294">
        <v>81</v>
      </c>
      <c r="H106" s="294">
        <v>81</v>
      </c>
      <c r="I106" s="294">
        <v>62.05</v>
      </c>
      <c r="J106" s="294">
        <v>62</v>
      </c>
      <c r="K106" s="294">
        <v>79.709999999999994</v>
      </c>
      <c r="L106" s="294">
        <v>79.709999999999994</v>
      </c>
      <c r="M106" s="294">
        <v>80.459999999999994</v>
      </c>
      <c r="N106" s="294">
        <v>80</v>
      </c>
      <c r="O106" s="294">
        <v>79.709999999999994</v>
      </c>
      <c r="P106" s="294">
        <v>79.709999999999994</v>
      </c>
      <c r="Q106" s="294">
        <v>79.709999999999994</v>
      </c>
      <c r="R106" s="294">
        <v>79.709999999999994</v>
      </c>
      <c r="S106" s="294">
        <v>79.709999999999994</v>
      </c>
    </row>
    <row r="107" spans="1:19" s="13" customFormat="1" ht="10.15" customHeight="1">
      <c r="A107" s="549">
        <v>312012</v>
      </c>
      <c r="B107" s="516" t="s">
        <v>388</v>
      </c>
      <c r="C107" s="520">
        <v>44</v>
      </c>
      <c r="D107" s="520"/>
      <c r="E107" s="520">
        <v>44</v>
      </c>
      <c r="F107" s="294">
        <v>47</v>
      </c>
      <c r="G107" s="294">
        <v>38</v>
      </c>
      <c r="H107" s="294">
        <v>38</v>
      </c>
      <c r="I107" s="294">
        <v>36.979999999999997</v>
      </c>
      <c r="J107" s="294">
        <v>38</v>
      </c>
      <c r="K107" s="294">
        <v>36.85</v>
      </c>
      <c r="L107" s="294">
        <v>36.85</v>
      </c>
      <c r="M107" s="294">
        <v>36.42</v>
      </c>
      <c r="N107" s="294">
        <v>37</v>
      </c>
      <c r="O107" s="294">
        <v>36.85</v>
      </c>
      <c r="P107" s="294">
        <v>36.85</v>
      </c>
      <c r="Q107" s="294">
        <v>36.85</v>
      </c>
      <c r="R107" s="294">
        <v>36.85</v>
      </c>
      <c r="S107" s="294">
        <v>36.85</v>
      </c>
    </row>
    <row r="108" spans="1:19" s="13" customFormat="1" ht="10.15" customHeight="1">
      <c r="A108" s="519"/>
      <c r="B108" s="286" t="s">
        <v>582</v>
      </c>
      <c r="C108" s="520"/>
      <c r="D108" s="520"/>
      <c r="E108" s="520"/>
      <c r="F108" s="294"/>
      <c r="G108" s="251">
        <v>286071</v>
      </c>
      <c r="H108" s="251">
        <v>300163.75</v>
      </c>
      <c r="I108" s="251">
        <f>SUM(I99:I107,I91)</f>
        <v>342100.50999999995</v>
      </c>
      <c r="J108" s="251">
        <f>SUM(J99:J107,J91)</f>
        <v>338286</v>
      </c>
      <c r="K108" s="251">
        <f>SUM(K91,K99:K107)</f>
        <v>373866.76</v>
      </c>
      <c r="L108" s="251">
        <f t="shared" ref="L108:S108" si="9">SUM(L91,L99:L107)</f>
        <v>395173.45</v>
      </c>
      <c r="M108" s="251">
        <f t="shared" si="9"/>
        <v>384211.65</v>
      </c>
      <c r="N108" s="251">
        <f t="shared" si="9"/>
        <v>418593</v>
      </c>
      <c r="O108" s="251">
        <f t="shared" si="9"/>
        <v>436342.05</v>
      </c>
      <c r="P108" s="251">
        <f t="shared" si="9"/>
        <v>3570.4500000000003</v>
      </c>
      <c r="Q108" s="251">
        <f t="shared" si="9"/>
        <v>3570.4500000000003</v>
      </c>
      <c r="R108" s="251">
        <f t="shared" si="9"/>
        <v>3570.4500000000003</v>
      </c>
      <c r="S108" s="251">
        <f t="shared" si="9"/>
        <v>455089.05</v>
      </c>
    </row>
    <row r="109" spans="1:19" s="13" customFormat="1" ht="10.15" customHeight="1">
      <c r="A109" s="553">
        <v>312012</v>
      </c>
      <c r="B109" s="286" t="s">
        <v>430</v>
      </c>
      <c r="C109" s="520">
        <v>765</v>
      </c>
      <c r="D109" s="520">
        <v>24</v>
      </c>
      <c r="E109" s="520">
        <v>784</v>
      </c>
      <c r="F109" s="226">
        <v>812</v>
      </c>
      <c r="G109" s="251">
        <v>807</v>
      </c>
      <c r="H109" s="251">
        <v>798.87</v>
      </c>
      <c r="I109" s="251">
        <v>796.08</v>
      </c>
      <c r="J109" s="251">
        <v>796</v>
      </c>
      <c r="K109" s="251">
        <v>793.29</v>
      </c>
      <c r="L109" s="251">
        <v>793.29</v>
      </c>
      <c r="M109" s="251">
        <v>935.73</v>
      </c>
      <c r="N109" s="251">
        <v>936</v>
      </c>
      <c r="O109" s="251">
        <v>936</v>
      </c>
      <c r="P109" s="251">
        <v>793.29</v>
      </c>
      <c r="Q109" s="251">
        <v>793.29</v>
      </c>
      <c r="R109" s="251">
        <v>793.29</v>
      </c>
      <c r="S109" s="251">
        <v>936</v>
      </c>
    </row>
    <row r="110" spans="1:19" s="13" customFormat="1" ht="9.9499999999999993" hidden="1" customHeight="1">
      <c r="A110" s="39" t="s">
        <v>291</v>
      </c>
      <c r="B110" s="26" t="s">
        <v>292</v>
      </c>
      <c r="C110" s="30">
        <v>44</v>
      </c>
      <c r="D110" s="30">
        <v>2</v>
      </c>
      <c r="E110" s="30">
        <v>44</v>
      </c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265"/>
      <c r="Q110" s="265"/>
      <c r="R110" s="268"/>
      <c r="S110" s="15"/>
    </row>
    <row r="111" spans="1:19" s="13" customFormat="1" ht="9.9499999999999993" hidden="1" customHeight="1">
      <c r="A111" s="40" t="s">
        <v>288</v>
      </c>
      <c r="B111" s="11" t="s">
        <v>289</v>
      </c>
      <c r="C111" s="21">
        <v>282</v>
      </c>
      <c r="D111" s="21">
        <v>8</v>
      </c>
      <c r="E111" s="21"/>
      <c r="F111" s="14"/>
      <c r="G111" s="16"/>
      <c r="H111" s="16"/>
      <c r="I111" s="16"/>
      <c r="J111" s="16"/>
      <c r="K111" s="16"/>
      <c r="L111" s="16"/>
      <c r="M111" s="16"/>
      <c r="N111" s="16"/>
      <c r="O111" s="16"/>
      <c r="P111" s="265"/>
      <c r="Q111" s="265"/>
      <c r="R111" s="268"/>
      <c r="S111" s="15"/>
    </row>
    <row r="112" spans="1:19" s="13" customFormat="1" ht="9.9499999999999993" hidden="1" customHeight="1">
      <c r="A112" s="252">
        <v>312001</v>
      </c>
      <c r="B112" s="253" t="s">
        <v>348</v>
      </c>
      <c r="C112" s="32">
        <v>1374</v>
      </c>
      <c r="D112" s="32"/>
      <c r="E112" s="32"/>
      <c r="F112" s="14"/>
      <c r="G112" s="285"/>
      <c r="H112" s="285"/>
      <c r="I112" s="285"/>
      <c r="J112" s="285"/>
      <c r="K112" s="285"/>
      <c r="L112" s="285"/>
      <c r="M112" s="285"/>
      <c r="N112" s="285"/>
      <c r="O112" s="285"/>
      <c r="P112" s="265"/>
      <c r="Q112" s="265"/>
      <c r="R112" s="24"/>
      <c r="S112" s="15"/>
    </row>
    <row r="113" spans="1:19" s="13" customFormat="1" ht="9.9499999999999993" hidden="1" customHeight="1">
      <c r="A113" s="271">
        <v>312001</v>
      </c>
      <c r="B113" s="272" t="s">
        <v>386</v>
      </c>
      <c r="C113" s="32"/>
      <c r="D113" s="32"/>
      <c r="E113" s="32"/>
      <c r="F113" s="14"/>
      <c r="G113" s="285"/>
      <c r="H113" s="285"/>
      <c r="I113" s="285"/>
      <c r="J113" s="285"/>
      <c r="K113" s="285"/>
      <c r="L113" s="285"/>
      <c r="M113" s="285"/>
      <c r="N113" s="285"/>
      <c r="O113" s="285"/>
      <c r="P113" s="265"/>
      <c r="Q113" s="265"/>
      <c r="R113" s="24"/>
      <c r="S113" s="15"/>
    </row>
    <row r="114" spans="1:19" s="13" customFormat="1" ht="10.9" customHeight="1">
      <c r="A114" s="271"/>
      <c r="B114" s="272" t="s">
        <v>414</v>
      </c>
      <c r="C114" s="32"/>
      <c r="D114" s="32"/>
      <c r="E114" s="32"/>
      <c r="F114" s="14">
        <v>700</v>
      </c>
      <c r="G114" s="285"/>
      <c r="H114" s="285"/>
      <c r="I114" s="285"/>
      <c r="J114" s="285"/>
      <c r="K114" s="285"/>
      <c r="L114" s="285"/>
      <c r="M114" s="285"/>
      <c r="N114" s="285"/>
      <c r="O114" s="285"/>
      <c r="P114" s="265"/>
      <c r="Q114" s="265"/>
      <c r="R114" s="24"/>
      <c r="S114" s="15"/>
    </row>
    <row r="115" spans="1:19" s="13" customFormat="1" ht="10.9" customHeight="1">
      <c r="A115" s="554">
        <v>312007</v>
      </c>
      <c r="B115" s="272" t="s">
        <v>405</v>
      </c>
      <c r="C115" s="32"/>
      <c r="D115" s="32"/>
      <c r="E115" s="32"/>
      <c r="F115" s="14">
        <v>80</v>
      </c>
      <c r="G115" s="285"/>
      <c r="H115" s="285"/>
      <c r="I115" s="285"/>
      <c r="J115" s="285"/>
      <c r="K115" s="285"/>
      <c r="L115" s="285"/>
      <c r="M115" s="285"/>
      <c r="N115" s="285"/>
      <c r="O115" s="285"/>
      <c r="P115" s="265"/>
      <c r="Q115" s="265"/>
      <c r="R115" s="24"/>
      <c r="S115" s="15"/>
    </row>
    <row r="116" spans="1:19" s="13" customFormat="1" ht="10.9" customHeight="1">
      <c r="A116" s="554">
        <v>312001</v>
      </c>
      <c r="B116" s="272" t="s">
        <v>383</v>
      </c>
      <c r="C116" s="32"/>
      <c r="D116" s="32"/>
      <c r="E116" s="283">
        <v>10000</v>
      </c>
      <c r="F116" s="14"/>
      <c r="G116" s="285"/>
      <c r="H116" s="285"/>
      <c r="I116" s="285"/>
      <c r="J116" s="285"/>
      <c r="K116" s="285"/>
      <c r="L116" s="285"/>
      <c r="M116" s="285"/>
      <c r="N116" s="285"/>
      <c r="O116" s="285"/>
      <c r="P116" s="265"/>
      <c r="Q116" s="265"/>
      <c r="R116" s="24"/>
      <c r="S116" s="15"/>
    </row>
    <row r="117" spans="1:19" s="13" customFormat="1" ht="9.9499999999999993" hidden="1" customHeight="1">
      <c r="A117" s="271">
        <v>312001</v>
      </c>
      <c r="B117" s="272" t="s">
        <v>382</v>
      </c>
      <c r="C117" s="32"/>
      <c r="D117" s="32"/>
      <c r="E117" s="283"/>
      <c r="F117" s="14"/>
      <c r="G117" s="285"/>
      <c r="H117" s="285"/>
      <c r="I117" s="285"/>
      <c r="J117" s="285"/>
      <c r="K117" s="285"/>
      <c r="L117" s="285"/>
      <c r="M117" s="285"/>
      <c r="N117" s="285"/>
      <c r="O117" s="285"/>
      <c r="P117" s="265"/>
      <c r="Q117" s="265"/>
      <c r="R117" s="24"/>
      <c r="S117" s="15"/>
    </row>
    <row r="118" spans="1:19" s="13" customFormat="1" ht="10.9" customHeight="1">
      <c r="A118" s="554">
        <v>312011</v>
      </c>
      <c r="B118" s="272" t="s">
        <v>359</v>
      </c>
      <c r="C118" s="32"/>
      <c r="D118" s="32"/>
      <c r="E118" s="283">
        <v>56145</v>
      </c>
      <c r="F118" s="16"/>
      <c r="G118" s="285"/>
      <c r="H118" s="273">
        <v>53387</v>
      </c>
      <c r="I118" s="273"/>
      <c r="J118" s="273"/>
      <c r="K118" s="273"/>
      <c r="L118" s="285"/>
      <c r="M118" s="285"/>
      <c r="N118" s="285"/>
      <c r="O118" s="285"/>
      <c r="P118" s="265"/>
      <c r="Q118" s="265"/>
      <c r="R118" s="24"/>
      <c r="S118" s="15"/>
    </row>
    <row r="119" spans="1:19" s="13" customFormat="1" ht="10.9" customHeight="1">
      <c r="A119" s="554">
        <v>312001</v>
      </c>
      <c r="B119" s="272" t="s">
        <v>365</v>
      </c>
      <c r="C119" s="32"/>
      <c r="D119" s="32"/>
      <c r="E119" s="283">
        <v>3119</v>
      </c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65"/>
      <c r="Q119" s="265"/>
      <c r="R119" s="24"/>
      <c r="S119" s="15"/>
    </row>
    <row r="120" spans="1:19" s="13" customFormat="1" ht="9.9499999999999993" hidden="1" customHeight="1">
      <c r="A120" s="271">
        <v>312001</v>
      </c>
      <c r="B120" s="272" t="s">
        <v>359</v>
      </c>
      <c r="C120" s="32"/>
      <c r="D120" s="32"/>
      <c r="E120" s="283">
        <v>7311</v>
      </c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65"/>
      <c r="Q120" s="265"/>
      <c r="R120" s="24"/>
      <c r="S120" s="15"/>
    </row>
    <row r="121" spans="1:19" s="13" customFormat="1" ht="9.9499999999999993" hidden="1" customHeight="1">
      <c r="A121" s="271"/>
      <c r="B121" s="272"/>
      <c r="C121" s="32"/>
      <c r="D121" s="32"/>
      <c r="E121" s="283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65"/>
      <c r="Q121" s="265"/>
      <c r="R121" s="24"/>
      <c r="S121" s="15"/>
    </row>
    <row r="122" spans="1:19" s="13" customFormat="1" ht="9.9499999999999993" hidden="1" customHeight="1">
      <c r="A122" s="271"/>
      <c r="B122" s="272"/>
      <c r="C122" s="32"/>
      <c r="D122" s="32"/>
      <c r="E122" s="283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65"/>
      <c r="Q122" s="265"/>
      <c r="R122" s="24"/>
      <c r="S122" s="15"/>
    </row>
    <row r="123" spans="1:19" s="13" customFormat="1" ht="10.9" customHeight="1">
      <c r="A123" s="554">
        <v>312001</v>
      </c>
      <c r="B123" s="272" t="s">
        <v>415</v>
      </c>
      <c r="C123" s="32"/>
      <c r="D123" s="32"/>
      <c r="E123" s="283"/>
      <c r="F123" s="285">
        <v>1241</v>
      </c>
      <c r="G123" s="285"/>
      <c r="H123" s="285"/>
      <c r="I123" s="285"/>
      <c r="J123" s="285"/>
      <c r="K123" s="285"/>
      <c r="L123" s="285"/>
      <c r="M123" s="285"/>
      <c r="N123" s="285"/>
      <c r="O123" s="285"/>
      <c r="P123" s="265"/>
      <c r="Q123" s="265"/>
      <c r="R123" s="24"/>
      <c r="S123" s="15"/>
    </row>
    <row r="124" spans="1:19" s="13" customFormat="1" ht="10.9" customHeight="1">
      <c r="A124" s="554">
        <v>312001</v>
      </c>
      <c r="B124" s="272" t="s">
        <v>447</v>
      </c>
      <c r="C124" s="32"/>
      <c r="D124" s="32"/>
      <c r="E124" s="283"/>
      <c r="F124" s="285"/>
      <c r="G124" s="285"/>
      <c r="H124" s="285">
        <v>7463</v>
      </c>
      <c r="I124" s="285"/>
      <c r="J124" s="285"/>
      <c r="K124" s="285"/>
      <c r="L124" s="285"/>
      <c r="M124" s="285"/>
      <c r="N124" s="285"/>
      <c r="O124" s="285"/>
      <c r="P124" s="265"/>
      <c r="Q124" s="265"/>
      <c r="R124" s="24"/>
      <c r="S124" s="15"/>
    </row>
    <row r="125" spans="1:19" s="13" customFormat="1" ht="10.9" customHeight="1">
      <c r="A125" s="554">
        <v>312001</v>
      </c>
      <c r="B125" s="272" t="s">
        <v>363</v>
      </c>
      <c r="C125" s="32"/>
      <c r="D125" s="32"/>
      <c r="E125" s="283">
        <v>432232</v>
      </c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>
        <f>SUM(P10,P19,P26,P35,P53,P63)</f>
        <v>43570.740000000005</v>
      </c>
      <c r="Q125" s="285">
        <f>SUM(Q10,Q19,Q26,Q35,Q53,Q63)</f>
        <v>43570.740000000005</v>
      </c>
      <c r="R125" s="579">
        <f>SUM(R10,R19,R26,R35,R53,R63)</f>
        <v>43570.740000000005</v>
      </c>
      <c r="S125" s="580"/>
    </row>
    <row r="126" spans="1:19" s="13" customFormat="1" ht="9.9499999999999993" hidden="1" customHeight="1">
      <c r="A126" s="554">
        <v>312001</v>
      </c>
      <c r="B126" s="272"/>
      <c r="C126" s="32"/>
      <c r="D126" s="32"/>
      <c r="E126" s="274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65"/>
      <c r="Q126" s="265"/>
      <c r="R126" s="24"/>
      <c r="S126" s="580"/>
    </row>
    <row r="127" spans="1:19" s="13" customFormat="1" ht="9.9499999999999993" hidden="1" customHeight="1">
      <c r="A127" s="554">
        <v>312001</v>
      </c>
      <c r="B127" s="272" t="s">
        <v>364</v>
      </c>
      <c r="C127" s="32"/>
      <c r="D127" s="32"/>
      <c r="E127" s="32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65"/>
      <c r="Q127" s="265"/>
      <c r="R127" s="24"/>
      <c r="S127" s="580"/>
    </row>
    <row r="128" spans="1:19" s="13" customFormat="1" ht="9.9499999999999993" customHeight="1">
      <c r="A128" s="554">
        <v>312001</v>
      </c>
      <c r="B128" s="272" t="s">
        <v>620</v>
      </c>
      <c r="C128" s="32"/>
      <c r="D128" s="32"/>
      <c r="E128" s="32"/>
      <c r="F128" s="257"/>
      <c r="G128" s="285"/>
      <c r="H128" s="285"/>
      <c r="I128" s="285">
        <v>2000</v>
      </c>
      <c r="J128" s="285"/>
      <c r="K128" s="285">
        <v>3000</v>
      </c>
      <c r="L128" s="285">
        <v>3000</v>
      </c>
      <c r="M128" s="285">
        <v>3000</v>
      </c>
      <c r="N128" s="285">
        <v>3000</v>
      </c>
      <c r="O128" s="285"/>
      <c r="P128" s="265"/>
      <c r="Q128" s="265"/>
      <c r="R128" s="24"/>
      <c r="S128" s="580"/>
    </row>
    <row r="129" spans="1:19" s="13" customFormat="1" ht="9.9499999999999993" customHeight="1">
      <c r="A129" s="554">
        <v>312001</v>
      </c>
      <c r="B129" s="272" t="s">
        <v>658</v>
      </c>
      <c r="C129" s="32"/>
      <c r="D129" s="32"/>
      <c r="E129" s="32"/>
      <c r="F129" s="257"/>
      <c r="G129" s="285"/>
      <c r="H129" s="285"/>
      <c r="I129" s="285"/>
      <c r="J129" s="285"/>
      <c r="K129" s="285"/>
      <c r="L129" s="285"/>
      <c r="M129" s="285">
        <v>5000</v>
      </c>
      <c r="N129" s="285"/>
      <c r="O129" s="285"/>
      <c r="P129" s="265"/>
      <c r="Q129" s="265"/>
      <c r="R129" s="24"/>
      <c r="S129" s="598"/>
    </row>
    <row r="130" spans="1:19" s="13" customFormat="1" ht="9.9499999999999993" customHeight="1">
      <c r="A130" s="554">
        <v>312001</v>
      </c>
      <c r="B130" s="272" t="s">
        <v>621</v>
      </c>
      <c r="C130" s="32"/>
      <c r="D130" s="32"/>
      <c r="E130" s="32"/>
      <c r="F130" s="257"/>
      <c r="G130" s="285"/>
      <c r="H130" s="285"/>
      <c r="I130" s="285">
        <v>937.08</v>
      </c>
      <c r="J130" s="285"/>
      <c r="K130" s="285"/>
      <c r="L130" s="285"/>
      <c r="M130" s="285"/>
      <c r="N130" s="285"/>
      <c r="O130" s="285"/>
      <c r="P130" s="265"/>
      <c r="Q130" s="265"/>
      <c r="R130" s="24"/>
      <c r="S130" s="257"/>
    </row>
    <row r="131" spans="1:19" s="13" customFormat="1" ht="13.9" customHeight="1" thickBot="1">
      <c r="A131" s="383" t="s">
        <v>1</v>
      </c>
      <c r="B131" s="172"/>
      <c r="C131" s="173">
        <v>486954</v>
      </c>
      <c r="D131" s="173">
        <v>14856</v>
      </c>
      <c r="E131" s="173">
        <v>1052178</v>
      </c>
      <c r="F131" s="384">
        <v>579545</v>
      </c>
      <c r="G131" s="385">
        <v>621722</v>
      </c>
      <c r="H131" s="385">
        <v>676659.47</v>
      </c>
      <c r="I131" s="385">
        <v>769734</v>
      </c>
      <c r="J131" s="385">
        <f t="shared" ref="J131:S131" si="10">SUM(J10,J19,J26,J35,J53,J63)</f>
        <v>705293</v>
      </c>
      <c r="K131" s="385">
        <f>SUM(K10,K19,K26,K35,K53,K63)</f>
        <v>788302.57000000007</v>
      </c>
      <c r="L131" s="385">
        <f t="shared" si="10"/>
        <v>798459.37</v>
      </c>
      <c r="M131" s="385">
        <f t="shared" si="10"/>
        <v>819779.1</v>
      </c>
      <c r="N131" s="385">
        <f t="shared" si="10"/>
        <v>834226</v>
      </c>
      <c r="O131" s="385">
        <f t="shared" si="10"/>
        <v>851075.05</v>
      </c>
      <c r="P131" s="385">
        <f t="shared" si="10"/>
        <v>43570.740000000005</v>
      </c>
      <c r="Q131" s="385">
        <f t="shared" si="10"/>
        <v>43570.740000000005</v>
      </c>
      <c r="R131" s="385">
        <f t="shared" si="10"/>
        <v>43570.740000000005</v>
      </c>
      <c r="S131" s="385">
        <f t="shared" si="10"/>
        <v>884180.05</v>
      </c>
    </row>
    <row r="132" spans="1:19" s="13" customFormat="1" ht="12.75" customHeight="1" thickTop="1" thickBot="1">
      <c r="A132" s="439"/>
      <c r="B132" s="440"/>
      <c r="C132" s="141"/>
      <c r="D132" s="141"/>
      <c r="E132" s="141"/>
      <c r="F132" s="445"/>
      <c r="G132" s="446"/>
      <c r="H132" s="447"/>
      <c r="I132" s="447"/>
      <c r="J132" s="447"/>
      <c r="K132" s="447"/>
      <c r="L132" s="447"/>
      <c r="M132" s="448"/>
      <c r="N132" s="448"/>
      <c r="O132" s="448"/>
      <c r="P132" s="448"/>
      <c r="Q132" s="448"/>
      <c r="R132" s="448"/>
      <c r="S132" s="449"/>
    </row>
    <row r="133" spans="1:19" s="13" customFormat="1" hidden="1" thickTop="1" thickBot="1">
      <c r="A133" s="140"/>
      <c r="B133" s="322"/>
      <c r="C133" s="323">
        <v>6075</v>
      </c>
      <c r="D133" s="323">
        <v>183</v>
      </c>
      <c r="E133" s="323"/>
      <c r="F133" s="450"/>
      <c r="G133" s="447"/>
      <c r="H133" s="446"/>
      <c r="I133" s="446"/>
      <c r="J133" s="446"/>
      <c r="K133" s="446"/>
      <c r="L133" s="446"/>
      <c r="M133" s="447"/>
      <c r="N133" s="447"/>
      <c r="O133" s="447"/>
      <c r="P133" s="448"/>
      <c r="Q133" s="448"/>
      <c r="R133" s="449"/>
      <c r="S133" s="451"/>
    </row>
    <row r="134" spans="1:19" s="13" customFormat="1" hidden="1" thickTop="1" thickBot="1">
      <c r="A134" s="159"/>
      <c r="B134" s="160"/>
      <c r="C134" s="158"/>
      <c r="D134" s="158"/>
      <c r="E134" s="157"/>
      <c r="F134" s="452">
        <v>1241</v>
      </c>
      <c r="G134" s="453"/>
      <c r="H134" s="453"/>
      <c r="I134" s="453"/>
      <c r="J134" s="453"/>
      <c r="K134" s="453"/>
      <c r="L134" s="453"/>
      <c r="M134" s="453"/>
      <c r="N134" s="453"/>
      <c r="O134" s="453"/>
      <c r="P134" s="454"/>
      <c r="Q134" s="454"/>
      <c r="R134" s="449"/>
      <c r="S134" s="455"/>
    </row>
    <row r="135" spans="1:19" s="13" customFormat="1" hidden="1" thickTop="1" thickBot="1">
      <c r="A135" s="218"/>
      <c r="B135" s="163"/>
      <c r="C135" s="164"/>
      <c r="D135" s="164"/>
      <c r="E135" s="164"/>
      <c r="F135" s="452"/>
      <c r="G135" s="456"/>
      <c r="H135" s="456"/>
      <c r="I135" s="456"/>
      <c r="J135" s="456"/>
      <c r="K135" s="456"/>
      <c r="L135" s="456"/>
      <c r="M135" s="456"/>
      <c r="N135" s="456"/>
      <c r="O135" s="456"/>
      <c r="P135" s="457"/>
      <c r="Q135" s="457"/>
      <c r="R135" s="458"/>
      <c r="S135" s="455"/>
    </row>
    <row r="136" spans="1:19" s="13" customFormat="1" hidden="1" thickTop="1" thickBot="1">
      <c r="A136" s="10"/>
      <c r="B136" s="11"/>
      <c r="C136" s="15"/>
      <c r="D136" s="15"/>
      <c r="E136" s="15"/>
      <c r="F136" s="452"/>
      <c r="G136" s="459"/>
      <c r="H136" s="459"/>
      <c r="I136" s="459"/>
      <c r="J136" s="459"/>
      <c r="K136" s="459"/>
      <c r="L136" s="459"/>
      <c r="M136" s="459"/>
      <c r="N136" s="459"/>
      <c r="O136" s="459"/>
      <c r="P136" s="449"/>
      <c r="Q136" s="449"/>
      <c r="R136" s="449"/>
      <c r="S136" s="455"/>
    </row>
    <row r="137" spans="1:19" s="13" customFormat="1" hidden="1" thickTop="1" thickBot="1">
      <c r="A137" s="18"/>
      <c r="B137" s="19"/>
      <c r="C137" s="15"/>
      <c r="D137" s="15"/>
      <c r="E137" s="15"/>
      <c r="F137" s="452"/>
      <c r="G137" s="459"/>
      <c r="H137" s="459"/>
      <c r="I137" s="459"/>
      <c r="J137" s="459"/>
      <c r="K137" s="459"/>
      <c r="L137" s="459"/>
      <c r="M137" s="459"/>
      <c r="N137" s="459"/>
      <c r="O137" s="459"/>
      <c r="P137" s="449"/>
      <c r="Q137" s="449"/>
      <c r="R137" s="449"/>
      <c r="S137" s="455"/>
    </row>
    <row r="138" spans="1:19" s="13" customFormat="1" hidden="1" thickTop="1" thickBot="1">
      <c r="A138" s="219" t="s">
        <v>149</v>
      </c>
      <c r="B138" s="220"/>
      <c r="C138" s="221">
        <f>C139+C140+C141+C142+C143</f>
        <v>21500</v>
      </c>
      <c r="D138" s="221"/>
      <c r="E138" s="221"/>
      <c r="F138" s="460">
        <v>580434</v>
      </c>
      <c r="G138" s="461"/>
      <c r="H138" s="461"/>
      <c r="I138" s="461"/>
      <c r="J138" s="461"/>
      <c r="K138" s="461"/>
      <c r="L138" s="461"/>
      <c r="M138" s="461"/>
      <c r="N138" s="461"/>
      <c r="O138" s="461"/>
      <c r="P138" s="458"/>
      <c r="Q138" s="458"/>
      <c r="R138" s="449"/>
      <c r="S138" s="455"/>
    </row>
    <row r="139" spans="1:19" s="13" customFormat="1" hidden="1" thickTop="1" thickBot="1">
      <c r="A139" s="17" t="s">
        <v>187</v>
      </c>
      <c r="B139" s="11" t="s">
        <v>140</v>
      </c>
      <c r="C139" s="15">
        <v>3500</v>
      </c>
      <c r="D139" s="15"/>
      <c r="E139" s="15"/>
      <c r="F139" s="452"/>
      <c r="G139" s="459"/>
      <c r="H139" s="459"/>
      <c r="I139" s="459"/>
      <c r="J139" s="459"/>
      <c r="K139" s="459"/>
      <c r="L139" s="459"/>
      <c r="M139" s="459"/>
      <c r="N139" s="459"/>
      <c r="O139" s="459"/>
      <c r="P139" s="449"/>
      <c r="Q139" s="449"/>
      <c r="R139" s="449"/>
      <c r="S139" s="455"/>
    </row>
    <row r="140" spans="1:19" s="13" customFormat="1" hidden="1" thickTop="1" thickBot="1">
      <c r="A140" s="17" t="s">
        <v>188</v>
      </c>
      <c r="B140" s="20" t="s">
        <v>140</v>
      </c>
      <c r="C140" s="15">
        <v>1500</v>
      </c>
      <c r="D140" s="15"/>
      <c r="E140" s="15"/>
      <c r="F140" s="452"/>
      <c r="G140" s="459"/>
      <c r="H140" s="459"/>
      <c r="I140" s="459"/>
      <c r="J140" s="459"/>
      <c r="K140" s="459"/>
      <c r="L140" s="459"/>
      <c r="M140" s="459"/>
      <c r="N140" s="459"/>
      <c r="O140" s="459"/>
      <c r="P140" s="449"/>
      <c r="Q140" s="449"/>
      <c r="R140" s="449"/>
      <c r="S140" s="455"/>
    </row>
    <row r="141" spans="1:19" s="13" customFormat="1" hidden="1" thickTop="1" thickBot="1">
      <c r="A141" s="17" t="s">
        <v>189</v>
      </c>
      <c r="B141" s="11" t="s">
        <v>140</v>
      </c>
      <c r="C141" s="15">
        <v>5000</v>
      </c>
      <c r="D141" s="15"/>
      <c r="E141" s="15"/>
      <c r="F141" s="452"/>
      <c r="G141" s="459"/>
      <c r="H141" s="459"/>
      <c r="I141" s="459"/>
      <c r="J141" s="459"/>
      <c r="K141" s="459"/>
      <c r="L141" s="459"/>
      <c r="M141" s="459"/>
      <c r="N141" s="459"/>
      <c r="O141" s="459"/>
      <c r="P141" s="449"/>
      <c r="Q141" s="449"/>
      <c r="R141" s="462"/>
      <c r="S141" s="455"/>
    </row>
    <row r="142" spans="1:19" s="13" customFormat="1" hidden="1" thickTop="1" thickBot="1">
      <c r="A142" s="17" t="s">
        <v>190</v>
      </c>
      <c r="B142" s="11" t="s">
        <v>140</v>
      </c>
      <c r="C142" s="15">
        <v>6000</v>
      </c>
      <c r="D142" s="15"/>
      <c r="E142" s="15"/>
      <c r="F142" s="452"/>
      <c r="G142" s="459"/>
      <c r="H142" s="459"/>
      <c r="I142" s="459"/>
      <c r="J142" s="459"/>
      <c r="K142" s="459"/>
      <c r="L142" s="459"/>
      <c r="M142" s="459"/>
      <c r="N142" s="459"/>
      <c r="O142" s="459"/>
      <c r="P142" s="449"/>
      <c r="Q142" s="449"/>
      <c r="R142" s="448"/>
      <c r="S142" s="455"/>
    </row>
    <row r="143" spans="1:19" s="13" customFormat="1" hidden="1" thickTop="1" thickBot="1">
      <c r="A143" s="17">
        <v>322001</v>
      </c>
      <c r="B143" s="11" t="s">
        <v>141</v>
      </c>
      <c r="C143" s="15">
        <v>5500</v>
      </c>
      <c r="D143" s="15"/>
      <c r="E143" s="15"/>
      <c r="F143" s="452"/>
      <c r="G143" s="459"/>
      <c r="H143" s="459"/>
      <c r="I143" s="459"/>
      <c r="J143" s="459"/>
      <c r="K143" s="459"/>
      <c r="L143" s="459"/>
      <c r="M143" s="459"/>
      <c r="N143" s="459"/>
      <c r="O143" s="459"/>
      <c r="P143" s="449"/>
      <c r="Q143" s="449"/>
      <c r="R143" s="454"/>
      <c r="S143" s="455"/>
    </row>
    <row r="144" spans="1:19" s="13" customFormat="1" hidden="1" thickTop="1" thickBot="1">
      <c r="A144" s="171"/>
      <c r="B144" s="174"/>
      <c r="C144" s="175"/>
      <c r="D144" s="175"/>
      <c r="E144" s="175"/>
      <c r="F144" s="460"/>
      <c r="G144" s="463"/>
      <c r="H144" s="463"/>
      <c r="I144" s="463"/>
      <c r="J144" s="463"/>
      <c r="K144" s="463"/>
      <c r="L144" s="463"/>
      <c r="M144" s="463"/>
      <c r="N144" s="463"/>
      <c r="O144" s="463"/>
      <c r="P144" s="462"/>
      <c r="Q144" s="462"/>
      <c r="R144" s="457"/>
      <c r="S144" s="455"/>
    </row>
    <row r="145" spans="1:19" s="13" customFormat="1" hidden="1" thickTop="1" thickBot="1">
      <c r="A145" s="41"/>
      <c r="B145" s="42"/>
      <c r="C145" s="24"/>
      <c r="D145" s="24"/>
      <c r="E145" s="24"/>
      <c r="F145" s="464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8"/>
      <c r="R145" s="465"/>
      <c r="S145" s="455"/>
    </row>
    <row r="146" spans="1:19" s="13" customFormat="1" hidden="1" thickTop="1" thickBot="1">
      <c r="A146" s="161" t="s">
        <v>146</v>
      </c>
      <c r="B146" s="162"/>
      <c r="C146" s="157">
        <v>2007</v>
      </c>
      <c r="D146" s="157"/>
      <c r="E146" s="157"/>
      <c r="F146" s="466"/>
      <c r="G146" s="453"/>
      <c r="H146" s="453"/>
      <c r="I146" s="453"/>
      <c r="J146" s="453"/>
      <c r="K146" s="453"/>
      <c r="L146" s="453"/>
      <c r="M146" s="453"/>
      <c r="N146" s="453"/>
      <c r="O146" s="453"/>
      <c r="P146" s="454"/>
      <c r="Q146" s="454"/>
      <c r="R146" s="465"/>
      <c r="S146" s="455"/>
    </row>
    <row r="147" spans="1:19" s="13" customFormat="1" ht="9.9499999999999993" hidden="1" customHeight="1" thickTop="1" thickBot="1">
      <c r="A147" s="218" t="s">
        <v>150</v>
      </c>
      <c r="B147" s="163"/>
      <c r="C147" s="164">
        <f>C148+C149+C150</f>
        <v>11000</v>
      </c>
      <c r="D147" s="164"/>
      <c r="E147" s="164"/>
      <c r="F147" s="467"/>
      <c r="G147" s="456"/>
      <c r="H147" s="456"/>
      <c r="I147" s="456"/>
      <c r="J147" s="456"/>
      <c r="K147" s="456"/>
      <c r="L147" s="456"/>
      <c r="M147" s="456"/>
      <c r="N147" s="456"/>
      <c r="O147" s="456"/>
      <c r="P147" s="457"/>
      <c r="Q147" s="457"/>
      <c r="R147" s="465"/>
      <c r="S147" s="455"/>
    </row>
    <row r="148" spans="1:19" s="13" customFormat="1" ht="9.9499999999999993" hidden="1" customHeight="1" thickTop="1" thickBot="1">
      <c r="A148" s="17">
        <v>453</v>
      </c>
      <c r="B148" s="11" t="s">
        <v>142</v>
      </c>
      <c r="C148" s="125">
        <v>5500</v>
      </c>
      <c r="D148" s="125"/>
      <c r="E148" s="125"/>
      <c r="F148" s="468"/>
      <c r="G148" s="469"/>
      <c r="H148" s="469"/>
      <c r="I148" s="469"/>
      <c r="J148" s="469"/>
      <c r="K148" s="469"/>
      <c r="L148" s="469"/>
      <c r="M148" s="469"/>
      <c r="N148" s="469"/>
      <c r="O148" s="469"/>
      <c r="P148" s="465"/>
      <c r="Q148" s="465"/>
      <c r="R148" s="470"/>
      <c r="S148" s="455"/>
    </row>
    <row r="149" spans="1:19" s="13" customFormat="1" ht="9.9499999999999993" hidden="1" customHeight="1" thickTop="1" thickBot="1">
      <c r="A149" s="17">
        <v>454001</v>
      </c>
      <c r="B149" s="11" t="s">
        <v>143</v>
      </c>
      <c r="C149" s="125">
        <v>3500</v>
      </c>
      <c r="D149" s="125"/>
      <c r="E149" s="125"/>
      <c r="F149" s="468"/>
      <c r="G149" s="469"/>
      <c r="H149" s="469"/>
      <c r="I149" s="469"/>
      <c r="J149" s="469"/>
      <c r="K149" s="469"/>
      <c r="L149" s="469"/>
      <c r="M149" s="469"/>
      <c r="N149" s="469"/>
      <c r="O149" s="469"/>
      <c r="P149" s="465"/>
      <c r="Q149" s="465"/>
      <c r="R149" s="465"/>
      <c r="S149" s="455"/>
    </row>
    <row r="150" spans="1:19" s="13" customFormat="1" ht="9.9499999999999993" hidden="1" customHeight="1" thickTop="1" thickBot="1">
      <c r="A150" s="17">
        <v>454002</v>
      </c>
      <c r="B150" s="11" t="s">
        <v>144</v>
      </c>
      <c r="C150" s="125">
        <v>2000</v>
      </c>
      <c r="D150" s="125"/>
      <c r="E150" s="125"/>
      <c r="F150" s="468"/>
      <c r="G150" s="469"/>
      <c r="H150" s="469"/>
      <c r="I150" s="469"/>
      <c r="J150" s="469"/>
      <c r="K150" s="469"/>
      <c r="L150" s="469"/>
      <c r="M150" s="469"/>
      <c r="N150" s="469"/>
      <c r="O150" s="469"/>
      <c r="P150" s="465"/>
      <c r="Q150" s="465"/>
      <c r="R150" s="465"/>
      <c r="S150" s="455"/>
    </row>
    <row r="151" spans="1:19" s="13" customFormat="1" ht="9.9499999999999993" hidden="1" customHeight="1" thickTop="1" thickBot="1">
      <c r="A151" s="222" t="s">
        <v>212</v>
      </c>
      <c r="B151" s="163"/>
      <c r="C151" s="223">
        <f>C152+C153</f>
        <v>5000</v>
      </c>
      <c r="D151" s="223"/>
      <c r="E151" s="223"/>
      <c r="F151" s="471"/>
      <c r="G151" s="472"/>
      <c r="H151" s="472"/>
      <c r="I151" s="472"/>
      <c r="J151" s="472"/>
      <c r="K151" s="472"/>
      <c r="L151" s="472"/>
      <c r="M151" s="472"/>
      <c r="N151" s="472"/>
      <c r="O151" s="472"/>
      <c r="P151" s="470"/>
      <c r="Q151" s="470"/>
      <c r="R151" s="462"/>
      <c r="S151" s="455"/>
    </row>
    <row r="152" spans="1:19" s="13" customFormat="1" ht="9.9499999999999993" hidden="1" customHeight="1" thickTop="1" thickBot="1">
      <c r="A152" s="17">
        <v>513002</v>
      </c>
      <c r="B152" s="11" t="s">
        <v>145</v>
      </c>
      <c r="C152" s="125">
        <v>2500</v>
      </c>
      <c r="D152" s="125"/>
      <c r="E152" s="125"/>
      <c r="F152" s="468"/>
      <c r="G152" s="469"/>
      <c r="H152" s="469"/>
      <c r="I152" s="469"/>
      <c r="J152" s="469"/>
      <c r="K152" s="469"/>
      <c r="L152" s="469"/>
      <c r="M152" s="469"/>
      <c r="N152" s="469"/>
      <c r="O152" s="469"/>
      <c r="P152" s="465"/>
      <c r="Q152" s="465"/>
      <c r="R152" s="462"/>
      <c r="S152" s="455"/>
    </row>
    <row r="153" spans="1:19" s="13" customFormat="1" ht="9.9499999999999993" hidden="1" customHeight="1" thickTop="1" thickBot="1">
      <c r="A153" s="17">
        <v>514002</v>
      </c>
      <c r="B153" s="11" t="s">
        <v>147</v>
      </c>
      <c r="C153" s="125">
        <v>2500</v>
      </c>
      <c r="D153" s="125"/>
      <c r="E153" s="125"/>
      <c r="F153" s="468"/>
      <c r="G153" s="469"/>
      <c r="H153" s="469"/>
      <c r="I153" s="469"/>
      <c r="J153" s="469"/>
      <c r="K153" s="469"/>
      <c r="L153" s="469"/>
      <c r="M153" s="469"/>
      <c r="N153" s="469"/>
      <c r="O153" s="469"/>
      <c r="P153" s="465"/>
      <c r="Q153" s="465"/>
      <c r="R153" s="448"/>
      <c r="S153" s="455"/>
    </row>
    <row r="154" spans="1:19" s="13" customFormat="1" ht="9.9499999999999993" hidden="1" customHeight="1" thickTop="1" thickBot="1">
      <c r="A154" s="441" t="s">
        <v>146</v>
      </c>
      <c r="B154" s="324"/>
      <c r="C154" s="325">
        <f>C147+C151</f>
        <v>16000</v>
      </c>
      <c r="D154" s="325"/>
      <c r="E154" s="325"/>
      <c r="F154" s="473"/>
      <c r="G154" s="474"/>
      <c r="H154" s="474"/>
      <c r="I154" s="474"/>
      <c r="J154" s="474"/>
      <c r="K154" s="474"/>
      <c r="L154" s="474"/>
      <c r="M154" s="474"/>
      <c r="N154" s="474"/>
      <c r="O154" s="474"/>
      <c r="P154" s="462"/>
      <c r="Q154" s="462"/>
      <c r="R154" s="475"/>
      <c r="S154" s="476"/>
    </row>
    <row r="155" spans="1:19" s="13" customFormat="1" ht="15.75" customHeight="1" thickTop="1" thickBot="1">
      <c r="A155" s="481" t="s">
        <v>30</v>
      </c>
      <c r="B155" s="482"/>
      <c r="C155" s="483"/>
      <c r="D155" s="483"/>
      <c r="E155" s="483"/>
      <c r="F155" s="484">
        <v>2013</v>
      </c>
      <c r="G155" s="484">
        <v>2014</v>
      </c>
      <c r="H155" s="484">
        <v>2015</v>
      </c>
      <c r="I155" s="484">
        <v>2016</v>
      </c>
      <c r="J155" s="484">
        <v>2017</v>
      </c>
      <c r="K155" s="484">
        <v>2017</v>
      </c>
      <c r="L155" s="484">
        <v>2018</v>
      </c>
      <c r="M155" s="484">
        <v>2018</v>
      </c>
      <c r="N155" s="484">
        <v>2019</v>
      </c>
      <c r="O155" s="484">
        <v>2020</v>
      </c>
      <c r="P155" s="484">
        <v>2015</v>
      </c>
      <c r="Q155" s="484">
        <v>2015</v>
      </c>
      <c r="R155" s="484">
        <v>2015</v>
      </c>
      <c r="S155" s="484">
        <v>2021</v>
      </c>
    </row>
    <row r="156" spans="1:19" s="13" customFormat="1" ht="15.75" hidden="1" thickTop="1">
      <c r="A156" s="442">
        <v>453000</v>
      </c>
      <c r="B156" s="26"/>
      <c r="C156" s="443"/>
      <c r="D156" s="443"/>
      <c r="E156" s="443"/>
      <c r="F156" s="443"/>
      <c r="G156" s="443"/>
      <c r="H156" s="443"/>
      <c r="I156" s="443"/>
      <c r="J156" s="443"/>
      <c r="K156" s="443"/>
      <c r="L156" s="443"/>
      <c r="M156" s="443"/>
      <c r="N156" s="443"/>
      <c r="O156" s="443"/>
      <c r="P156" s="24"/>
      <c r="Q156" s="24"/>
      <c r="R156" s="269"/>
      <c r="S156" s="444"/>
    </row>
    <row r="157" spans="1:19" s="13" customFormat="1" ht="15.75" thickTop="1">
      <c r="A157" s="587" t="s">
        <v>27</v>
      </c>
      <c r="B157" s="491"/>
      <c r="C157" s="393">
        <f>C131</f>
        <v>486954</v>
      </c>
      <c r="D157" s="393">
        <v>15203</v>
      </c>
      <c r="E157" s="393">
        <v>1052178</v>
      </c>
      <c r="F157" s="393">
        <v>579545</v>
      </c>
      <c r="G157" s="393">
        <v>621722</v>
      </c>
      <c r="H157" s="393">
        <v>676659.47</v>
      </c>
      <c r="I157" s="393">
        <f>I131</f>
        <v>769734</v>
      </c>
      <c r="J157" s="393">
        <f>J131</f>
        <v>705293</v>
      </c>
      <c r="K157" s="393">
        <f>K131</f>
        <v>788302.57000000007</v>
      </c>
      <c r="L157" s="393">
        <f>L131</f>
        <v>798459.37</v>
      </c>
      <c r="M157" s="393">
        <f t="shared" ref="M157:N157" si="11">M131</f>
        <v>819779.1</v>
      </c>
      <c r="N157" s="393">
        <f t="shared" si="11"/>
        <v>834226</v>
      </c>
      <c r="O157" s="393">
        <f>O131</f>
        <v>851075.05</v>
      </c>
      <c r="P157" s="393"/>
      <c r="Q157" s="393"/>
      <c r="R157" s="393"/>
      <c r="S157" s="393">
        <f>S131</f>
        <v>884180.05</v>
      </c>
    </row>
    <row r="158" spans="1:19" s="13" customFormat="1" ht="15" hidden="1">
      <c r="A158" s="490"/>
      <c r="B158" s="491"/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492"/>
      <c r="Q158" s="492"/>
      <c r="R158" s="492"/>
      <c r="S158" s="493"/>
    </row>
    <row r="159" spans="1:19" s="43" customFormat="1" ht="15" hidden="1">
      <c r="A159" s="490"/>
      <c r="B159" s="491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492"/>
      <c r="Q159" s="492"/>
      <c r="R159" s="492"/>
      <c r="S159" s="494"/>
    </row>
    <row r="160" spans="1:19" s="43" customFormat="1" ht="15" hidden="1">
      <c r="A160" s="358" t="s">
        <v>327</v>
      </c>
      <c r="B160" s="495"/>
      <c r="C160" s="387">
        <v>2890</v>
      </c>
      <c r="D160" s="387">
        <v>87</v>
      </c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492"/>
      <c r="Q160" s="492"/>
      <c r="R160" s="496"/>
      <c r="S160" s="494"/>
    </row>
    <row r="161" spans="1:19" s="43" customFormat="1" ht="15">
      <c r="A161" s="588" t="s">
        <v>659</v>
      </c>
      <c r="B161" s="495"/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492"/>
      <c r="Q161" s="492"/>
      <c r="R161" s="496"/>
      <c r="S161" s="494"/>
    </row>
    <row r="162" spans="1:19" s="43" customFormat="1" ht="15">
      <c r="A162" s="358" t="s">
        <v>360</v>
      </c>
      <c r="B162" s="495"/>
      <c r="C162" s="387"/>
      <c r="D162" s="387"/>
      <c r="E162" s="387">
        <v>229</v>
      </c>
      <c r="F162" s="387"/>
      <c r="G162" s="387">
        <v>94</v>
      </c>
      <c r="H162" s="387">
        <v>2127</v>
      </c>
      <c r="I162" s="387"/>
      <c r="J162" s="387"/>
      <c r="K162" s="387">
        <v>234.07</v>
      </c>
      <c r="L162" s="387">
        <v>15000</v>
      </c>
      <c r="M162" s="387"/>
      <c r="N162" s="387"/>
      <c r="O162" s="387"/>
      <c r="P162" s="492"/>
      <c r="Q162" s="492"/>
      <c r="R162" s="496"/>
      <c r="S162" s="494"/>
    </row>
    <row r="163" spans="1:19" s="43" customFormat="1" ht="15">
      <c r="A163" s="358"/>
      <c r="B163" s="495" t="s">
        <v>406</v>
      </c>
      <c r="C163" s="387"/>
      <c r="D163" s="387"/>
      <c r="E163" s="387"/>
      <c r="F163" s="387"/>
      <c r="G163" s="387"/>
      <c r="H163" s="387">
        <v>35103.760000000002</v>
      </c>
      <c r="I163" s="387"/>
      <c r="J163" s="387"/>
      <c r="K163" s="387"/>
      <c r="L163" s="387"/>
      <c r="M163" s="387"/>
      <c r="N163" s="387"/>
      <c r="O163" s="387"/>
      <c r="P163" s="492"/>
      <c r="Q163" s="492"/>
      <c r="R163" s="496"/>
      <c r="S163" s="494"/>
    </row>
    <row r="164" spans="1:19" s="43" customFormat="1" ht="15">
      <c r="A164" s="358" t="s">
        <v>644</v>
      </c>
      <c r="B164" s="495"/>
      <c r="C164" s="387"/>
      <c r="D164" s="387"/>
      <c r="E164" s="387"/>
      <c r="F164" s="387">
        <v>42860</v>
      </c>
      <c r="G164" s="387"/>
      <c r="H164" s="387"/>
      <c r="I164" s="387"/>
      <c r="J164" s="387"/>
      <c r="K164" s="387">
        <v>3000</v>
      </c>
      <c r="L164" s="387"/>
      <c r="M164" s="387"/>
      <c r="N164" s="387"/>
      <c r="O164" s="387"/>
      <c r="P164" s="492"/>
      <c r="Q164" s="492"/>
      <c r="R164" s="496"/>
      <c r="S164" s="494"/>
    </row>
    <row r="165" spans="1:19" s="43" customFormat="1" ht="15">
      <c r="A165" s="358" t="s">
        <v>505</v>
      </c>
      <c r="B165" s="495"/>
      <c r="C165" s="387"/>
      <c r="D165" s="387"/>
      <c r="E165" s="387"/>
      <c r="F165" s="387"/>
      <c r="G165" s="387"/>
      <c r="H165" s="387"/>
      <c r="I165" s="387">
        <v>108235.94</v>
      </c>
      <c r="J165" s="387"/>
      <c r="K165" s="387"/>
      <c r="L165" s="387"/>
      <c r="M165" s="387"/>
      <c r="N165" s="387"/>
      <c r="O165" s="387"/>
      <c r="P165" s="492"/>
      <c r="Q165" s="492"/>
      <c r="R165" s="496"/>
      <c r="S165" s="494"/>
    </row>
    <row r="166" spans="1:19" s="43" customFormat="1" ht="15">
      <c r="A166" s="358" t="s">
        <v>587</v>
      </c>
      <c r="B166" s="495"/>
      <c r="C166" s="387"/>
      <c r="D166" s="387"/>
      <c r="E166" s="387"/>
      <c r="F166" s="387"/>
      <c r="G166" s="387"/>
      <c r="H166" s="387"/>
      <c r="I166" s="387">
        <v>6000</v>
      </c>
      <c r="J166" s="387"/>
      <c r="K166" s="387"/>
      <c r="L166" s="387"/>
      <c r="M166" s="387"/>
      <c r="N166" s="387"/>
      <c r="O166" s="387"/>
      <c r="P166" s="492"/>
      <c r="Q166" s="492"/>
      <c r="R166" s="496"/>
      <c r="S166" s="494"/>
    </row>
    <row r="167" spans="1:19" s="43" customFormat="1" ht="15">
      <c r="A167" s="358" t="s">
        <v>656</v>
      </c>
      <c r="B167" s="495"/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>
        <v>40000</v>
      </c>
      <c r="N167" s="387"/>
      <c r="O167" s="387"/>
      <c r="P167" s="492"/>
      <c r="Q167" s="492"/>
      <c r="R167" s="496"/>
      <c r="S167" s="494"/>
    </row>
    <row r="168" spans="1:19" s="43" customFormat="1" ht="15">
      <c r="A168" s="358" t="s">
        <v>680</v>
      </c>
      <c r="B168" s="495"/>
      <c r="C168" s="387"/>
      <c r="D168" s="387"/>
      <c r="E168" s="387"/>
      <c r="F168" s="387"/>
      <c r="G168" s="387"/>
      <c r="H168" s="387"/>
      <c r="I168" s="387"/>
      <c r="J168" s="387"/>
      <c r="K168" s="387"/>
      <c r="L168" s="387"/>
      <c r="M168" s="387">
        <v>30000</v>
      </c>
      <c r="N168" s="387"/>
      <c r="O168" s="387"/>
      <c r="P168" s="492"/>
      <c r="Q168" s="492"/>
      <c r="R168" s="496"/>
      <c r="S168" s="494"/>
    </row>
    <row r="169" spans="1:19" s="43" customFormat="1" ht="15">
      <c r="A169" s="358" t="s">
        <v>657</v>
      </c>
      <c r="B169" s="495"/>
      <c r="C169" s="387"/>
      <c r="D169" s="387"/>
      <c r="E169" s="387"/>
      <c r="F169" s="387"/>
      <c r="G169" s="387"/>
      <c r="H169" s="387"/>
      <c r="I169" s="387"/>
      <c r="J169" s="387"/>
      <c r="K169" s="387"/>
      <c r="L169" s="387"/>
      <c r="M169" s="387">
        <v>12400</v>
      </c>
      <c r="N169" s="387"/>
      <c r="O169" s="387"/>
      <c r="P169" s="492"/>
      <c r="Q169" s="492"/>
      <c r="R169" s="496"/>
      <c r="S169" s="494"/>
    </row>
    <row r="170" spans="1:19" s="43" customFormat="1" ht="15">
      <c r="A170" s="358" t="s">
        <v>678</v>
      </c>
      <c r="B170" s="495"/>
      <c r="C170" s="387"/>
      <c r="D170" s="387"/>
      <c r="E170" s="387"/>
      <c r="F170" s="387"/>
      <c r="G170" s="387"/>
      <c r="H170" s="387"/>
      <c r="I170" s="387"/>
      <c r="J170" s="387"/>
      <c r="K170" s="387"/>
      <c r="L170" s="387"/>
      <c r="M170" s="387">
        <v>15000</v>
      </c>
      <c r="N170" s="387"/>
      <c r="O170" s="387"/>
      <c r="P170" s="492"/>
      <c r="Q170" s="492"/>
      <c r="R170" s="496"/>
      <c r="S170" s="494"/>
    </row>
    <row r="171" spans="1:19" s="43" customFormat="1" ht="15">
      <c r="A171" s="358" t="s">
        <v>588</v>
      </c>
      <c r="B171" s="495"/>
      <c r="C171" s="387"/>
      <c r="D171" s="387"/>
      <c r="E171" s="387"/>
      <c r="F171" s="387"/>
      <c r="G171" s="387"/>
      <c r="H171" s="387"/>
      <c r="I171" s="387">
        <v>7000</v>
      </c>
      <c r="J171" s="387"/>
      <c r="K171" s="387"/>
      <c r="L171" s="387"/>
      <c r="M171" s="387"/>
      <c r="N171" s="387"/>
      <c r="O171" s="387"/>
      <c r="P171" s="492"/>
      <c r="Q171" s="492"/>
      <c r="R171" s="496"/>
      <c r="S171" s="494"/>
    </row>
    <row r="172" spans="1:19" s="43" customFormat="1" ht="15">
      <c r="A172" s="358" t="s">
        <v>148</v>
      </c>
      <c r="B172" s="495"/>
      <c r="C172" s="387">
        <v>5767</v>
      </c>
      <c r="D172" s="387">
        <v>183</v>
      </c>
      <c r="E172" s="387">
        <v>5656</v>
      </c>
      <c r="F172" s="387">
        <v>10874</v>
      </c>
      <c r="G172" s="387">
        <v>5362</v>
      </c>
      <c r="H172" s="387">
        <v>5156</v>
      </c>
      <c r="I172" s="387">
        <v>18024</v>
      </c>
      <c r="J172" s="387">
        <v>9640</v>
      </c>
      <c r="K172" s="387">
        <v>55542.86</v>
      </c>
      <c r="L172" s="387">
        <v>12398</v>
      </c>
      <c r="M172" s="387"/>
      <c r="N172" s="387">
        <v>10216</v>
      </c>
      <c r="O172" s="387">
        <v>9700</v>
      </c>
      <c r="P172" s="492"/>
      <c r="Q172" s="492"/>
      <c r="R172" s="261"/>
      <c r="S172" s="393">
        <v>9700</v>
      </c>
    </row>
    <row r="173" spans="1:19" s="43" customFormat="1" ht="15">
      <c r="A173" s="358" t="s">
        <v>628</v>
      </c>
      <c r="B173" s="495"/>
      <c r="C173" s="387"/>
      <c r="D173" s="387"/>
      <c r="E173" s="387"/>
      <c r="F173" s="387"/>
      <c r="G173" s="387"/>
      <c r="H173" s="387"/>
      <c r="I173" s="387"/>
      <c r="J173" s="387"/>
      <c r="K173" s="387"/>
      <c r="L173" s="387">
        <v>38000</v>
      </c>
      <c r="M173" s="387"/>
      <c r="N173" s="387">
        <v>38000</v>
      </c>
      <c r="O173" s="387">
        <v>38000</v>
      </c>
      <c r="P173" s="387">
        <v>38000</v>
      </c>
      <c r="Q173" s="387">
        <v>38000</v>
      </c>
      <c r="R173" s="387">
        <v>38000</v>
      </c>
      <c r="S173" s="387">
        <v>38000</v>
      </c>
    </row>
    <row r="174" spans="1:19" s="43" customFormat="1" ht="15">
      <c r="A174" s="358" t="s">
        <v>506</v>
      </c>
      <c r="B174" s="495"/>
      <c r="C174" s="387"/>
      <c r="D174" s="387"/>
      <c r="E174" s="387"/>
      <c r="F174" s="387"/>
      <c r="G174" s="387"/>
      <c r="H174" s="387">
        <v>120200.88</v>
      </c>
      <c r="I174" s="387"/>
      <c r="J174" s="387"/>
      <c r="K174" s="387"/>
      <c r="L174" s="387"/>
      <c r="M174" s="387"/>
      <c r="N174" s="387"/>
      <c r="O174" s="387"/>
      <c r="P174" s="492"/>
      <c r="Q174" s="492"/>
      <c r="R174" s="261"/>
      <c r="S174" s="494"/>
    </row>
    <row r="175" spans="1:19" s="43" customFormat="1" ht="15">
      <c r="A175" s="358" t="s">
        <v>346</v>
      </c>
      <c r="B175" s="495"/>
      <c r="C175" s="387">
        <v>31319</v>
      </c>
      <c r="D175" s="387"/>
      <c r="E175" s="387">
        <v>70525</v>
      </c>
      <c r="F175" s="387">
        <v>1187</v>
      </c>
      <c r="G175" s="387">
        <v>1073</v>
      </c>
      <c r="H175" s="387">
        <v>9199.75</v>
      </c>
      <c r="I175" s="387">
        <v>8157.49</v>
      </c>
      <c r="J175" s="387"/>
      <c r="K175" s="387">
        <v>41786</v>
      </c>
      <c r="L175" s="387"/>
      <c r="M175" s="387">
        <v>47861.07</v>
      </c>
      <c r="N175" s="387"/>
      <c r="O175" s="387"/>
      <c r="P175" s="492"/>
      <c r="Q175" s="492"/>
      <c r="R175" s="261"/>
      <c r="S175" s="494"/>
    </row>
    <row r="176" spans="1:19" s="43" customFormat="1" ht="15">
      <c r="A176" s="358" t="s">
        <v>674</v>
      </c>
      <c r="B176" s="495"/>
      <c r="C176" s="387"/>
      <c r="D176" s="387"/>
      <c r="E176" s="387"/>
      <c r="F176" s="387"/>
      <c r="G176" s="387"/>
      <c r="H176" s="387"/>
      <c r="I176" s="387"/>
      <c r="J176" s="387"/>
      <c r="K176" s="387">
        <v>18000</v>
      </c>
      <c r="L176" s="387"/>
      <c r="M176" s="387">
        <v>18000</v>
      </c>
      <c r="N176" s="387"/>
      <c r="O176" s="387"/>
      <c r="P176" s="492"/>
      <c r="Q176" s="492"/>
      <c r="R176" s="261"/>
      <c r="S176" s="583"/>
    </row>
    <row r="177" spans="1:19" s="43" customFormat="1" ht="15.75" thickBot="1">
      <c r="A177" s="381" t="s">
        <v>28</v>
      </c>
      <c r="B177" s="382"/>
      <c r="C177" s="184">
        <v>524040</v>
      </c>
      <c r="D177" s="184">
        <v>15385</v>
      </c>
      <c r="E177" s="184">
        <v>1128588</v>
      </c>
      <c r="F177" s="327">
        <v>634466</v>
      </c>
      <c r="G177" s="327">
        <v>681638</v>
      </c>
      <c r="H177" s="327">
        <v>848446.86</v>
      </c>
      <c r="I177" s="327">
        <f>SUM(I157:I175)</f>
        <v>917151.42999999993</v>
      </c>
      <c r="J177" s="327">
        <f>SUM(J157:J175)</f>
        <v>714933</v>
      </c>
      <c r="K177" s="388">
        <f>SUM(K157:K176)</f>
        <v>906865.5</v>
      </c>
      <c r="L177" s="388">
        <f>SUM(L157:L176)</f>
        <v>863857.37</v>
      </c>
      <c r="M177" s="388">
        <f>SUM(M157:M176)</f>
        <v>983040.16999999993</v>
      </c>
      <c r="N177" s="388">
        <f>SUM(N157:N176)</f>
        <v>882442</v>
      </c>
      <c r="O177" s="388">
        <f t="shared" ref="O177:S177" si="12">SUM(O157:O176)</f>
        <v>898775.05</v>
      </c>
      <c r="P177" s="388">
        <f t="shared" si="12"/>
        <v>38000</v>
      </c>
      <c r="Q177" s="388">
        <f t="shared" si="12"/>
        <v>38000</v>
      </c>
      <c r="R177" s="388">
        <f t="shared" si="12"/>
        <v>38000</v>
      </c>
      <c r="S177" s="388">
        <f t="shared" si="12"/>
        <v>931880.05</v>
      </c>
    </row>
    <row r="178" spans="1:19" s="43" customFormat="1" ht="13.5" thickTop="1">
      <c r="A178" s="260"/>
      <c r="H178" s="559"/>
      <c r="K178" s="389"/>
      <c r="L178" s="389"/>
      <c r="M178" s="389"/>
      <c r="N178" s="389"/>
      <c r="O178" s="389"/>
      <c r="P178" s="389"/>
      <c r="Q178" s="389"/>
      <c r="R178" s="390"/>
      <c r="S178" s="389"/>
    </row>
    <row r="179" spans="1:19" s="43" customFormat="1">
      <c r="A179" s="44"/>
      <c r="C179" s="261"/>
      <c r="H179" s="559"/>
      <c r="K179" s="559"/>
      <c r="R179" s="45"/>
    </row>
    <row r="180" spans="1:19" ht="15.75">
      <c r="A180" s="44"/>
      <c r="B180" s="262"/>
      <c r="C180" s="261"/>
      <c r="H180" s="560"/>
    </row>
    <row r="182" spans="1:19">
      <c r="H182" s="560"/>
    </row>
    <row r="191" spans="1:19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</row>
    <row r="192" spans="1:19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</row>
    <row r="193" spans="1:14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</row>
    <row r="194" spans="1:14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</row>
    <row r="195" spans="1:14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</row>
    <row r="196" spans="1:14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</row>
    <row r="197" spans="1:14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</row>
    <row r="198" spans="1:14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</row>
    <row r="231" spans="1:14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1:14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4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</row>
    <row r="234" spans="1:14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</row>
    <row r="235" spans="1:14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</row>
    <row r="236" spans="1:14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</row>
    <row r="237" spans="1:14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</row>
    <row r="238" spans="1:14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</row>
    <row r="239" spans="1:14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</row>
    <row r="240" spans="1:14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</row>
    <row r="241" spans="1:14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</row>
    <row r="242" spans="1:14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</row>
    <row r="243" spans="1:14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</row>
    <row r="244" spans="1:14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</row>
    <row r="245" spans="1:14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</row>
    <row r="246" spans="1:14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</row>
    <row r="247" spans="1:14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</row>
    <row r="248" spans="1:14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</row>
    <row r="249" spans="1:14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</row>
    <row r="251" spans="1:14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</row>
    <row r="252" spans="1:14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14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</row>
    <row r="254" spans="1:14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</row>
    <row r="255" spans="1:14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</row>
    <row r="256" spans="1:14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</row>
    <row r="257" spans="1:14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</row>
    <row r="258" spans="1:14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</row>
    <row r="259" spans="1:14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</row>
    <row r="260" spans="1:14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</row>
    <row r="261" spans="1:14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</row>
    <row r="262" spans="1:14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</row>
    <row r="263" spans="1:14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</row>
    <row r="264" spans="1:14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</row>
    <row r="265" spans="1:14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</row>
    <row r="266" spans="1:14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</row>
    <row r="267" spans="1:14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</row>
    <row r="268" spans="1:14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</row>
    <row r="270" spans="1:14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</row>
    <row r="271" spans="1:14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</row>
    <row r="272" spans="1:14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</row>
    <row r="273" spans="1:14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</row>
    <row r="274" spans="1:14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5" spans="1:14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</row>
    <row r="276" spans="1:14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</row>
    <row r="279" spans="1:14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4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  <row r="282" spans="1:14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</row>
    <row r="284" spans="1:14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</row>
    <row r="286" spans="1:14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</row>
    <row r="287" spans="1:14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</row>
    <row r="288" spans="1:14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</row>
    <row r="289" spans="1:14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</row>
    <row r="290" spans="1:14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</row>
    <row r="291" spans="1:14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</row>
    <row r="293" spans="1:14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</row>
    <row r="294" spans="1:14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</row>
    <row r="295" spans="1:14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</row>
    <row r="296" spans="1:14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</row>
    <row r="297" spans="1:14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</row>
    <row r="299" spans="1:14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</row>
    <row r="302" spans="1:14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</row>
    <row r="304" spans="1:14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</row>
    <row r="306" spans="1:14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</row>
    <row r="309" spans="1:14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</row>
    <row r="310" spans="1:14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</row>
    <row r="311" spans="1:14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</row>
    <row r="312" spans="1:14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</row>
    <row r="313" spans="1:14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</row>
    <row r="314" spans="1:14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</row>
    <row r="315" spans="1:14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</row>
    <row r="317" spans="1:14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</row>
    <row r="318" spans="1:14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</row>
    <row r="319" spans="1:14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</row>
    <row r="320" spans="1:14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</row>
    <row r="321" spans="1:14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4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</row>
    <row r="333" spans="1:14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</row>
    <row r="334" spans="1:14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</row>
    <row r="335" spans="1:14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</row>
    <row r="336" spans="1:14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</row>
    <row r="337" spans="1:14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</row>
    <row r="338" spans="1:14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</row>
    <row r="339" spans="1:14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</row>
    <row r="340" spans="1:14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</row>
    <row r="341" spans="1:14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</row>
    <row r="342" spans="1:14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</row>
    <row r="343" spans="1:14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</row>
    <row r="344" spans="1:14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</row>
    <row r="345" spans="1:14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</row>
    <row r="346" spans="1:14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</row>
    <row r="348" spans="1:14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</row>
    <row r="349" spans="1:14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</row>
    <row r="350" spans="1:14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</row>
    <row r="352" spans="1:14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</row>
    <row r="353" spans="1:14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</row>
    <row r="354" spans="1:14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</row>
    <row r="355" spans="1:14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</row>
    <row r="356" spans="1:14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</row>
    <row r="357" spans="1:14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</row>
    <row r="358" spans="1:14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</row>
    <row r="359" spans="1:14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</row>
    <row r="360" spans="1:14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</row>
    <row r="361" spans="1:14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</row>
    <row r="362" spans="1:14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</row>
    <row r="363" spans="1:14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</row>
    <row r="364" spans="1:14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</row>
    <row r="365" spans="1:14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</row>
    <row r="366" spans="1:14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</row>
    <row r="367" spans="1:14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</row>
    <row r="369" spans="1:14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</row>
    <row r="371" spans="1:14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4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</row>
    <row r="373" spans="1:14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</row>
    <row r="375" spans="1:14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</row>
    <row r="376" spans="1:14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</row>
    <row r="377" spans="1:14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</row>
    <row r="378" spans="1:14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</row>
    <row r="379" spans="1:14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</row>
    <row r="380" spans="1:14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</row>
    <row r="381" spans="1:14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</row>
    <row r="382" spans="1:14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</row>
    <row r="383" spans="1:14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14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14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14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14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14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14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14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14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14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14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14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14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</row>
    <row r="400" spans="1:14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</row>
    <row r="404" spans="1:14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</row>
    <row r="405" spans="1:14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</row>
    <row r="406" spans="1:14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</row>
    <row r="407" spans="1:14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</row>
    <row r="408" spans="1:14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</row>
    <row r="410" spans="1:14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</row>
    <row r="411" spans="1:14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</row>
    <row r="412" spans="1:14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</row>
    <row r="413" spans="1:14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</row>
    <row r="414" spans="1:14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</row>
    <row r="415" spans="1:14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</row>
    <row r="416" spans="1:14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</row>
    <row r="417" spans="1:14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</row>
    <row r="418" spans="1:14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</row>
    <row r="419" spans="1:14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</row>
    <row r="420" spans="1:14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</row>
    <row r="421" spans="1:14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</row>
    <row r="422" spans="1:14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</row>
    <row r="423" spans="1:14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</row>
    <row r="424" spans="1:14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</row>
    <row r="426" spans="1:14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</row>
    <row r="427" spans="1:14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</row>
    <row r="428" spans="1:14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</row>
    <row r="429" spans="1:14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1:14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</row>
    <row r="431" spans="1:14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1:14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</row>
    <row r="434" spans="1:14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</row>
    <row r="435" spans="1:14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</row>
    <row r="436" spans="1:14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</row>
    <row r="437" spans="1:14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</row>
    <row r="438" spans="1:14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</row>
    <row r="440" spans="1:14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</row>
    <row r="442" spans="1:14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</row>
    <row r="444" spans="1:14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</row>
    <row r="446" spans="1:14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</row>
    <row r="447" spans="1:14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</row>
    <row r="449" spans="1:14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</row>
    <row r="450" spans="1:14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</row>
    <row r="451" spans="1:14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</row>
    <row r="452" spans="1:14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</row>
    <row r="453" spans="1:14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</row>
    <row r="454" spans="1:14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</row>
    <row r="455" spans="1:14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</row>
    <row r="456" spans="1:14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</row>
    <row r="457" spans="1:14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</row>
    <row r="461" spans="1:14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</row>
    <row r="462" spans="1:14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</row>
    <row r="463" spans="1:14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</row>
    <row r="465" spans="1:14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</row>
    <row r="466" spans="1:14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</row>
    <row r="467" spans="1:14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</row>
    <row r="468" spans="1:14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</row>
    <row r="469" spans="1:14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</row>
    <row r="470" spans="1:14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</row>
    <row r="471" spans="1:14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</row>
    <row r="473" spans="1:14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</row>
    <row r="474" spans="1:14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</row>
    <row r="475" spans="1:14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</row>
    <row r="476" spans="1:14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</row>
    <row r="477" spans="1:14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</row>
    <row r="478" spans="1:14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</row>
    <row r="479" spans="1:14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</row>
    <row r="482" spans="1:14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</row>
    <row r="484" spans="1:14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</row>
    <row r="486" spans="1:14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</row>
    <row r="488" spans="1:14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</row>
    <row r="489" spans="1:14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</row>
    <row r="490" spans="1:14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</row>
    <row r="491" spans="1:14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</row>
    <row r="492" spans="1:14">
      <c r="A492" s="47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</row>
    <row r="493" spans="1:14">
      <c r="A493" s="47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</row>
    <row r="494" spans="1:14">
      <c r="A494" s="47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</row>
    <row r="495" spans="1:14">
      <c r="A495" s="47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</row>
    <row r="496" spans="1:14">
      <c r="A496" s="47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</row>
    <row r="497" spans="1:14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</row>
    <row r="498" spans="1:14">
      <c r="A498" s="47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</row>
    <row r="499" spans="1:14">
      <c r="A499" s="47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>
      <c r="A500" s="47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</row>
    <row r="501" spans="1:14">
      <c r="A501" s="47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>
      <c r="A502" s="47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>
      <c r="A503" s="47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</row>
    <row r="504" spans="1:14">
      <c r="A504" s="47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</row>
    <row r="505" spans="1:14">
      <c r="A505" s="47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</row>
    <row r="506" spans="1:14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</row>
    <row r="507" spans="1:14">
      <c r="A507" s="47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</row>
    <row r="508" spans="1:14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</row>
    <row r="509" spans="1:14">
      <c r="A509" s="47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</row>
    <row r="510" spans="1:14">
      <c r="A510" s="47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>
      <c r="A511" s="47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</row>
    <row r="512" spans="1:14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</row>
    <row r="513" spans="1:14">
      <c r="A513" s="47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</row>
    <row r="514" spans="1:14">
      <c r="A514" s="47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</row>
    <row r="515" spans="1:14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</row>
    <row r="516" spans="1:14">
      <c r="A516" s="47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</row>
    <row r="517" spans="1:14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</row>
    <row r="518" spans="1:14">
      <c r="A518" s="47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>
      <c r="A519" s="47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</row>
    <row r="520" spans="1:14">
      <c r="A520" s="47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</row>
    <row r="521" spans="1:14">
      <c r="A521" s="47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</row>
    <row r="522" spans="1:14">
      <c r="A522" s="47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>
      <c r="A523" s="47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>
      <c r="A524" s="47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>
      <c r="A525" s="47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>
      <c r="A526" s="47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>
      <c r="A527" s="47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>
      <c r="A528" s="47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>
      <c r="A529" s="47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</row>
    <row r="530" spans="1:14">
      <c r="A530" s="47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</row>
    <row r="531" spans="1:14">
      <c r="A531" s="47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</row>
    <row r="532" spans="1:14">
      <c r="A532" s="47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</row>
    <row r="533" spans="1:14">
      <c r="A533" s="47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</row>
    <row r="534" spans="1:14">
      <c r="A534" s="47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</row>
    <row r="535" spans="1:14">
      <c r="A535" s="47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</row>
    <row r="536" spans="1:14">
      <c r="A536" s="47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</row>
    <row r="537" spans="1:14">
      <c r="A537" s="47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</row>
    <row r="538" spans="1:14">
      <c r="A538" s="47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</row>
    <row r="539" spans="1:14">
      <c r="A539" s="47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</row>
    <row r="540" spans="1:14">
      <c r="A540" s="47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</row>
    <row r="541" spans="1:14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>
      <c r="A542" s="47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>
      <c r="A543" s="47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>
      <c r="A544" s="47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</row>
    <row r="545" spans="1:14">
      <c r="A545" s="47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>
      <c r="A546" s="47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</row>
    <row r="547" spans="1:14">
      <c r="A547" s="47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</row>
    <row r="548" spans="1:14">
      <c r="A548" s="47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</row>
    <row r="549" spans="1:14">
      <c r="A549" s="47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</row>
    <row r="550" spans="1:14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</row>
    <row r="551" spans="1:14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</row>
    <row r="552" spans="1:14">
      <c r="A552" s="47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</row>
    <row r="553" spans="1:14">
      <c r="A553" s="47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</row>
    <row r="554" spans="1:14">
      <c r="A554" s="47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</row>
    <row r="555" spans="1:14">
      <c r="A555" s="47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</row>
    <row r="556" spans="1:14">
      <c r="A556" s="47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</row>
    <row r="557" spans="1:14">
      <c r="A557" s="47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</row>
    <row r="558" spans="1:14">
      <c r="A558" s="47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</row>
    <row r="559" spans="1:14">
      <c r="A559" s="47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</row>
    <row r="560" spans="1:14">
      <c r="A560" s="47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</row>
    <row r="561" spans="1:14">
      <c r="A561" s="47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</row>
    <row r="562" spans="1:14">
      <c r="A562" s="47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</row>
    <row r="563" spans="1:14">
      <c r="A563" s="47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</row>
    <row r="564" spans="1:14">
      <c r="A564" s="47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>
      <c r="A565" s="47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</row>
    <row r="566" spans="1:14">
      <c r="A566" s="47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</row>
    <row r="567" spans="1:14">
      <c r="A567" s="47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</row>
    <row r="568" spans="1:14">
      <c r="A568" s="47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</row>
    <row r="569" spans="1:14">
      <c r="A569" s="47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</row>
    <row r="570" spans="1:14">
      <c r="A570" s="47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</row>
    <row r="571" spans="1:14">
      <c r="A571" s="47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</row>
    <row r="572" spans="1:14">
      <c r="A572" s="47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</row>
    <row r="573" spans="1:14">
      <c r="A573" s="47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</row>
    <row r="574" spans="1:14">
      <c r="A574" s="47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</row>
    <row r="575" spans="1:14">
      <c r="A575" s="47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</row>
    <row r="576" spans="1:14">
      <c r="A576" s="47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</row>
    <row r="577" spans="1:14">
      <c r="A577" s="47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</row>
    <row r="578" spans="1:14">
      <c r="A578" s="47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</row>
    <row r="579" spans="1:14">
      <c r="A579" s="47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</row>
    <row r="580" spans="1:14">
      <c r="A580" s="47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</row>
    <row r="581" spans="1:14">
      <c r="A581" s="47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</row>
    <row r="582" spans="1:14">
      <c r="A582" s="47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</row>
    <row r="583" spans="1:14">
      <c r="A583" s="47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</row>
    <row r="584" spans="1:14">
      <c r="A584" s="47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</row>
    <row r="585" spans="1:14">
      <c r="A585" s="47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</row>
    <row r="586" spans="1:14">
      <c r="A586" s="47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</row>
    <row r="587" spans="1:14">
      <c r="A587" s="47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</row>
    <row r="588" spans="1:14">
      <c r="A588" s="47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</row>
    <row r="589" spans="1:14">
      <c r="A589" s="47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</row>
    <row r="590" spans="1:14">
      <c r="A590" s="47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</row>
    <row r="591" spans="1:14">
      <c r="A591" s="47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</row>
    <row r="592" spans="1:14">
      <c r="A592" s="47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</row>
    <row r="593" spans="1:14">
      <c r="A593" s="47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</row>
    <row r="594" spans="1:14">
      <c r="A594" s="47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</row>
    <row r="595" spans="1:14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</row>
    <row r="596" spans="1:14">
      <c r="A596" s="47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</row>
    <row r="597" spans="1:14">
      <c r="A597" s="47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</row>
    <row r="598" spans="1:14">
      <c r="A598" s="47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</row>
    <row r="599" spans="1:14">
      <c r="A599" s="47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</row>
    <row r="600" spans="1:14">
      <c r="A600" s="47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</row>
    <row r="601" spans="1:14">
      <c r="A601" s="47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</row>
    <row r="602" spans="1:14">
      <c r="A602" s="47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</row>
    <row r="603" spans="1:14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</row>
    <row r="604" spans="1:14">
      <c r="A604" s="47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</row>
    <row r="605" spans="1:14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</row>
    <row r="606" spans="1:14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</row>
    <row r="607" spans="1:14">
      <c r="A607" s="47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</row>
    <row r="608" spans="1:14">
      <c r="A608" s="47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</row>
    <row r="609" spans="1:14">
      <c r="A609" s="47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</row>
    <row r="610" spans="1:14">
      <c r="A610" s="47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</row>
    <row r="611" spans="1:14">
      <c r="A611" s="47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</row>
    <row r="612" spans="1:14">
      <c r="A612" s="47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</row>
    <row r="613" spans="1:14">
      <c r="A613" s="47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</row>
    <row r="614" spans="1:14">
      <c r="A614" s="47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</row>
    <row r="615" spans="1:14">
      <c r="A615" s="47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</row>
    <row r="616" spans="1:14">
      <c r="A616" s="47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</row>
    <row r="617" spans="1:14">
      <c r="A617" s="47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</row>
    <row r="618" spans="1:14">
      <c r="A618" s="4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</row>
    <row r="619" spans="1:14">
      <c r="A619" s="47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</row>
    <row r="620" spans="1:14">
      <c r="A620" s="4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</row>
    <row r="621" spans="1:14">
      <c r="A621" s="47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</row>
    <row r="622" spans="1:14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</row>
    <row r="623" spans="1:14">
      <c r="A623" s="47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</row>
    <row r="624" spans="1:14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</row>
    <row r="625" spans="1:14">
      <c r="A625" s="47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</row>
    <row r="626" spans="1:14">
      <c r="A626" s="47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</row>
    <row r="627" spans="1:14">
      <c r="A627" s="47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</row>
    <row r="628" spans="1:14">
      <c r="A628" s="47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</row>
    <row r="629" spans="1:14">
      <c r="A629" s="47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</row>
    <row r="630" spans="1:14">
      <c r="A630" s="47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</row>
    <row r="631" spans="1:14">
      <c r="A631" s="47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</row>
    <row r="632" spans="1:14">
      <c r="A632" s="47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</row>
    <row r="633" spans="1:14">
      <c r="A633" s="47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</row>
    <row r="634" spans="1:14">
      <c r="A634" s="47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</row>
    <row r="635" spans="1:14">
      <c r="A635" s="47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</row>
    <row r="636" spans="1:14">
      <c r="A636" s="47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</row>
    <row r="637" spans="1:14">
      <c r="A637" s="47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</row>
    <row r="638" spans="1:14">
      <c r="A638" s="47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</row>
    <row r="639" spans="1:14">
      <c r="A639" s="47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</row>
    <row r="640" spans="1:14">
      <c r="A640" s="47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</row>
    <row r="641" spans="1:14">
      <c r="A641" s="47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</row>
    <row r="642" spans="1:14">
      <c r="A642" s="47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</row>
    <row r="643" spans="1:14">
      <c r="A643" s="47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</row>
    <row r="644" spans="1:14">
      <c r="A644" s="47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</row>
    <row r="645" spans="1:14">
      <c r="A645" s="47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</row>
    <row r="646" spans="1:14">
      <c r="A646" s="47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</row>
    <row r="647" spans="1:14">
      <c r="A647" s="47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</row>
    <row r="648" spans="1:14">
      <c r="A648" s="47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</row>
    <row r="649" spans="1:14">
      <c r="A649" s="47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</row>
    <row r="650" spans="1:14">
      <c r="A650" s="47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</row>
    <row r="651" spans="1:14">
      <c r="A651" s="47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</row>
    <row r="652" spans="1:14">
      <c r="A652" s="47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</row>
    <row r="653" spans="1:14">
      <c r="A653" s="47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</row>
    <row r="654" spans="1:14">
      <c r="A654" s="47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</row>
    <row r="655" spans="1:14">
      <c r="A655" s="47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</row>
    <row r="656" spans="1:14">
      <c r="A656" s="47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</row>
    <row r="657" spans="1:14">
      <c r="A657" s="47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</row>
    <row r="658" spans="1:14">
      <c r="A658" s="47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</row>
    <row r="659" spans="1:14">
      <c r="A659" s="47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</row>
    <row r="660" spans="1:14">
      <c r="A660" s="47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</row>
    <row r="661" spans="1:14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</row>
    <row r="662" spans="1:14">
      <c r="A662" s="47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</row>
    <row r="663" spans="1:14">
      <c r="A663" s="47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</row>
    <row r="664" spans="1:14">
      <c r="A664" s="47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</row>
    <row r="665" spans="1:14">
      <c r="A665" s="47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</row>
    <row r="666" spans="1:14">
      <c r="A666" s="47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</row>
    <row r="667" spans="1:14">
      <c r="A667" s="47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</row>
    <row r="668" spans="1:14">
      <c r="A668" s="47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</row>
    <row r="669" spans="1:14">
      <c r="A669" s="47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</row>
    <row r="670" spans="1:14">
      <c r="A670" s="47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</row>
    <row r="671" spans="1:14">
      <c r="A671" s="47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</row>
    <row r="672" spans="1:14">
      <c r="A672" s="47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</row>
    <row r="673" spans="1:14">
      <c r="A673" s="47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</row>
    <row r="674" spans="1:14">
      <c r="A674" s="47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</row>
    <row r="675" spans="1:14">
      <c r="A675" s="47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</row>
    <row r="676" spans="1:14">
      <c r="A676" s="47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</row>
    <row r="677" spans="1:14">
      <c r="A677" s="47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</row>
    <row r="678" spans="1:14">
      <c r="A678" s="47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</row>
    <row r="679" spans="1:14">
      <c r="A679" s="47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</row>
    <row r="680" spans="1:14">
      <c r="A680" s="47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</row>
    <row r="681" spans="1:14">
      <c r="A681" s="47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</row>
    <row r="682" spans="1:14">
      <c r="A682" s="47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</row>
    <row r="683" spans="1:14">
      <c r="A683" s="47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</row>
    <row r="684" spans="1:14">
      <c r="A684" s="47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</row>
    <row r="685" spans="1:14">
      <c r="A685" s="47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</row>
    <row r="686" spans="1:14">
      <c r="A686" s="47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</row>
    <row r="687" spans="1:14">
      <c r="A687" s="47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</row>
    <row r="688" spans="1:14">
      <c r="A688" s="47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</row>
    <row r="689" spans="1:14">
      <c r="A689" s="47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</row>
    <row r="690" spans="1:14">
      <c r="A690" s="47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</row>
    <row r="691" spans="1:14">
      <c r="A691" s="47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</row>
    <row r="692" spans="1:14">
      <c r="A692" s="47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</row>
    <row r="693" spans="1:14">
      <c r="A693" s="47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</row>
    <row r="694" spans="1:14">
      <c r="A694" s="47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</row>
    <row r="695" spans="1:14">
      <c r="A695" s="47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</row>
    <row r="696" spans="1:14">
      <c r="A696" s="47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</row>
    <row r="697" spans="1:14">
      <c r="A697" s="47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</row>
    <row r="698" spans="1:14">
      <c r="A698" s="47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</row>
    <row r="699" spans="1:14">
      <c r="A699" s="47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</row>
    <row r="700" spans="1:14">
      <c r="A700" s="47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</row>
    <row r="701" spans="1:14">
      <c r="A701" s="47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</row>
    <row r="702" spans="1:14">
      <c r="A702" s="47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</row>
    <row r="703" spans="1:14">
      <c r="A703" s="47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</row>
    <row r="704" spans="1:14">
      <c r="A704" s="47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</row>
    <row r="705" spans="1:14">
      <c r="A705" s="47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</row>
    <row r="706" spans="1:14">
      <c r="A706" s="47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</row>
    <row r="707" spans="1:14">
      <c r="A707" s="47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</row>
    <row r="708" spans="1:14">
      <c r="A708" s="47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</row>
    <row r="709" spans="1:14">
      <c r="A709" s="47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</row>
    <row r="710" spans="1:14">
      <c r="A710" s="47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</row>
    <row r="711" spans="1:14">
      <c r="A711" s="47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</row>
    <row r="712" spans="1:14">
      <c r="A712" s="47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</row>
    <row r="713" spans="1:14">
      <c r="A713" s="47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</row>
    <row r="714" spans="1:14">
      <c r="A714" s="47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</row>
    <row r="715" spans="1:14">
      <c r="A715" s="47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</row>
    <row r="716" spans="1:14">
      <c r="A716" s="47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</row>
    <row r="717" spans="1:14">
      <c r="A717" s="47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</row>
    <row r="718" spans="1:14">
      <c r="A718" s="47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</row>
    <row r="719" spans="1:14">
      <c r="A719" s="47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</row>
    <row r="720" spans="1:14">
      <c r="A720" s="47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</row>
    <row r="721" spans="1:14">
      <c r="A721" s="47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</row>
    <row r="722" spans="1:14">
      <c r="A722" s="47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</row>
    <row r="723" spans="1:14">
      <c r="A723" s="47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</row>
    <row r="724" spans="1:14">
      <c r="A724" s="47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</row>
    <row r="725" spans="1:14">
      <c r="A725" s="47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</row>
    <row r="726" spans="1:14">
      <c r="A726" s="47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</row>
    <row r="727" spans="1:14">
      <c r="A727" s="47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</row>
    <row r="728" spans="1:14">
      <c r="A728" s="47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</row>
    <row r="729" spans="1:14">
      <c r="A729" s="47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</row>
    <row r="730" spans="1:14">
      <c r="A730" s="47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</row>
    <row r="731" spans="1:14">
      <c r="A731" s="47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</row>
    <row r="732" spans="1:14">
      <c r="A732" s="47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</row>
    <row r="733" spans="1:14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</row>
    <row r="734" spans="1:14">
      <c r="A734" s="4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</row>
    <row r="735" spans="1:14">
      <c r="A735" s="47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</row>
    <row r="736" spans="1:14">
      <c r="A736" s="47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</row>
    <row r="737" spans="1:14">
      <c r="A737" s="47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</row>
    <row r="738" spans="1:14">
      <c r="A738" s="47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</row>
    <row r="739" spans="1:14">
      <c r="A739" s="47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</row>
    <row r="740" spans="1:14">
      <c r="A740" s="47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</row>
    <row r="741" spans="1:14">
      <c r="A741" s="47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</row>
    <row r="742" spans="1:14">
      <c r="A742" s="47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</row>
    <row r="743" spans="1:14">
      <c r="A743" s="47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</row>
    <row r="744" spans="1:14">
      <c r="A744" s="47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</row>
    <row r="745" spans="1:14">
      <c r="A745" s="47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</row>
    <row r="746" spans="1:14">
      <c r="A746" s="47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</row>
    <row r="747" spans="1:14">
      <c r="A747" s="47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</row>
    <row r="748" spans="1:14">
      <c r="A748" s="47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</row>
    <row r="749" spans="1:14">
      <c r="A749" s="47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</row>
    <row r="750" spans="1:14">
      <c r="A750" s="47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</row>
    <row r="751" spans="1:14">
      <c r="A751" s="47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</row>
    <row r="752" spans="1:14">
      <c r="A752" s="47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</row>
    <row r="753" spans="1:14">
      <c r="A753" s="47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</row>
    <row r="754" spans="1:14">
      <c r="A754" s="47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</row>
    <row r="755" spans="1:14">
      <c r="A755" s="47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</row>
    <row r="756" spans="1:14">
      <c r="A756" s="47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</row>
    <row r="757" spans="1:14">
      <c r="A757" s="47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</row>
    <row r="758" spans="1:14">
      <c r="A758" s="47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</row>
    <row r="759" spans="1:14">
      <c r="A759" s="47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</row>
    <row r="760" spans="1:14">
      <c r="A760" s="47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</row>
    <row r="761" spans="1:14">
      <c r="A761" s="47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</row>
    <row r="762" spans="1:14">
      <c r="A762" s="47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</row>
    <row r="763" spans="1:14">
      <c r="A763" s="47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</row>
    <row r="764" spans="1:14">
      <c r="A764" s="47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</row>
    <row r="765" spans="1:14">
      <c r="A765" s="47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</row>
    <row r="766" spans="1:14">
      <c r="A766" s="47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</row>
    <row r="767" spans="1:14">
      <c r="A767" s="47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</row>
    <row r="768" spans="1:14">
      <c r="A768" s="47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</row>
    <row r="769" spans="1:14">
      <c r="A769" s="47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</row>
    <row r="770" spans="1:14">
      <c r="A770" s="47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</row>
    <row r="771" spans="1:14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</row>
    <row r="772" spans="1:14">
      <c r="A772" s="47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</row>
    <row r="773" spans="1:14">
      <c r="A773" s="47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</row>
    <row r="774" spans="1:14">
      <c r="A774" s="47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</row>
    <row r="775" spans="1:14">
      <c r="A775" s="47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</row>
    <row r="776" spans="1:14">
      <c r="A776" s="47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</row>
    <row r="777" spans="1:14">
      <c r="A777" s="47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</row>
    <row r="778" spans="1:14">
      <c r="A778" s="47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</row>
    <row r="779" spans="1:14">
      <c r="A779" s="47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</row>
    <row r="780" spans="1:14">
      <c r="A780" s="47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</row>
    <row r="781" spans="1:14">
      <c r="A781" s="47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</row>
    <row r="782" spans="1:14">
      <c r="A782" s="47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</row>
    <row r="783" spans="1:14">
      <c r="A783" s="47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</row>
    <row r="784" spans="1:14">
      <c r="A784" s="47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</row>
    <row r="785" spans="1:14">
      <c r="A785" s="47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</row>
    <row r="786" spans="1:14">
      <c r="A786" s="47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</row>
    <row r="787" spans="1:14">
      <c r="A787" s="47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</row>
    <row r="788" spans="1:14">
      <c r="A788" s="47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</row>
    <row r="789" spans="1:14">
      <c r="A789" s="47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</row>
    <row r="790" spans="1:14">
      <c r="A790" s="47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</row>
    <row r="791" spans="1:14">
      <c r="A791" s="47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</row>
    <row r="792" spans="1:14">
      <c r="A792" s="47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</row>
    <row r="793" spans="1:14">
      <c r="A793" s="47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</row>
    <row r="794" spans="1:14">
      <c r="A794" s="47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</row>
    <row r="795" spans="1:14">
      <c r="A795" s="47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</row>
    <row r="796" spans="1:14">
      <c r="A796" s="47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</row>
    <row r="797" spans="1:14">
      <c r="A797" s="47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</row>
    <row r="798" spans="1:14">
      <c r="A798" s="47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</row>
    <row r="799" spans="1:14">
      <c r="A799" s="47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</row>
    <row r="800" spans="1:14">
      <c r="A800" s="47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</row>
    <row r="801" spans="1:14">
      <c r="A801" s="47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</row>
    <row r="802" spans="1:14">
      <c r="A802" s="47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</row>
    <row r="803" spans="1:14">
      <c r="A803" s="47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</row>
    <row r="804" spans="1:14">
      <c r="A804" s="47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</row>
    <row r="805" spans="1:14">
      <c r="A805" s="47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</row>
    <row r="806" spans="1:14">
      <c r="A806" s="47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</row>
    <row r="807" spans="1:14">
      <c r="A807" s="47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</row>
    <row r="808" spans="1:14">
      <c r="A808" s="47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</row>
    <row r="809" spans="1:14">
      <c r="A809" s="47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</row>
    <row r="810" spans="1:14">
      <c r="A810" s="47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</row>
    <row r="811" spans="1:14">
      <c r="A811" s="47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</row>
    <row r="812" spans="1:14">
      <c r="A812" s="47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</row>
    <row r="813" spans="1:14">
      <c r="A813" s="47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</row>
    <row r="814" spans="1:14">
      <c r="A814" s="47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</row>
    <row r="815" spans="1:14">
      <c r="A815" s="47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</row>
    <row r="816" spans="1:14">
      <c r="A816" s="47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</row>
    <row r="817" spans="1:14">
      <c r="A817" s="47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</row>
    <row r="818" spans="1:14">
      <c r="A818" s="47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</row>
    <row r="819" spans="1:14">
      <c r="A819" s="47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</row>
    <row r="820" spans="1:14">
      <c r="A820" s="47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</row>
    <row r="821" spans="1:14">
      <c r="A821" s="47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</row>
    <row r="822" spans="1:14">
      <c r="A822" s="47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</row>
    <row r="823" spans="1:14">
      <c r="A823" s="47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</row>
    <row r="824" spans="1:14">
      <c r="A824" s="47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</row>
    <row r="825" spans="1:14">
      <c r="A825" s="47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</row>
    <row r="826" spans="1:14">
      <c r="A826" s="47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</row>
    <row r="827" spans="1:14">
      <c r="A827" s="47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</row>
    <row r="828" spans="1:14">
      <c r="A828" s="47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</row>
    <row r="829" spans="1:14">
      <c r="A829" s="47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</row>
    <row r="830" spans="1:14">
      <c r="A830" s="47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</row>
    <row r="831" spans="1:14">
      <c r="A831" s="47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</row>
    <row r="832" spans="1:14">
      <c r="A832" s="47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</row>
    <row r="833" spans="1:14">
      <c r="A833" s="47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</row>
    <row r="834" spans="1:14">
      <c r="A834" s="47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</row>
    <row r="835" spans="1:14">
      <c r="A835" s="47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</row>
    <row r="836" spans="1:14">
      <c r="A836" s="47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</row>
    <row r="837" spans="1:14">
      <c r="A837" s="47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</row>
    <row r="838" spans="1:14">
      <c r="A838" s="47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</row>
    <row r="839" spans="1:14">
      <c r="A839" s="47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</row>
    <row r="840" spans="1:14">
      <c r="A840" s="47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</row>
    <row r="841" spans="1:14">
      <c r="A841" s="47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</row>
    <row r="842" spans="1:14">
      <c r="A842" s="47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</row>
    <row r="843" spans="1:14">
      <c r="A843" s="47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</row>
    <row r="844" spans="1:14">
      <c r="A844" s="47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</row>
    <row r="845" spans="1:14">
      <c r="A845" s="47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</row>
    <row r="846" spans="1:14">
      <c r="A846" s="47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</row>
    <row r="847" spans="1:14">
      <c r="A847" s="47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</row>
    <row r="848" spans="1:14">
      <c r="A848" s="47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</row>
    <row r="849" spans="1:14">
      <c r="A849" s="47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</row>
    <row r="850" spans="1:14">
      <c r="A850" s="47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</row>
    <row r="851" spans="1:14">
      <c r="A851" s="47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</row>
    <row r="852" spans="1:14">
      <c r="A852" s="47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</row>
    <row r="853" spans="1:14">
      <c r="A853" s="47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</row>
    <row r="854" spans="1:14">
      <c r="A854" s="47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</row>
    <row r="855" spans="1:14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</row>
    <row r="856" spans="1:14">
      <c r="A856" s="47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</row>
    <row r="857" spans="1:14">
      <c r="A857" s="47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</row>
    <row r="858" spans="1:14">
      <c r="A858" s="47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>
      <c r="A859" s="47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</row>
    <row r="860" spans="1:14">
      <c r="A860" s="47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</row>
    <row r="861" spans="1:14">
      <c r="A861" s="47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</row>
    <row r="862" spans="1:14">
      <c r="A862" s="47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</row>
    <row r="863" spans="1:14">
      <c r="A863" s="47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</row>
    <row r="864" spans="1:14">
      <c r="A864" s="47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</row>
    <row r="865" spans="1:14">
      <c r="A865" s="47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</row>
    <row r="866" spans="1:14">
      <c r="A866" s="47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</row>
    <row r="867" spans="1:14">
      <c r="A867" s="47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</row>
    <row r="868" spans="1:14">
      <c r="A868" s="47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</row>
    <row r="869" spans="1:14">
      <c r="A869" s="47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</row>
    <row r="870" spans="1:14">
      <c r="A870" s="47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</row>
    <row r="871" spans="1:14">
      <c r="A871" s="47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</row>
    <row r="872" spans="1:14">
      <c r="A872" s="47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</row>
    <row r="873" spans="1:14">
      <c r="A873" s="47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</row>
    <row r="874" spans="1:14">
      <c r="A874" s="47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</row>
    <row r="875" spans="1:14">
      <c r="A875" s="47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</row>
    <row r="876" spans="1:14">
      <c r="A876" s="47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</row>
    <row r="877" spans="1:14">
      <c r="A877" s="47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</row>
    <row r="878" spans="1:14">
      <c r="A878" s="47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</row>
    <row r="879" spans="1:14">
      <c r="A879" s="47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</row>
    <row r="880" spans="1:14">
      <c r="A880" s="47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</row>
    <row r="881" spans="1:14">
      <c r="A881" s="47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</row>
    <row r="882" spans="1:14">
      <c r="A882" s="47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</row>
    <row r="883" spans="1:14">
      <c r="A883" s="47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</row>
    <row r="884" spans="1:14">
      <c r="A884" s="47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</row>
    <row r="885" spans="1:14">
      <c r="A885" s="47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>
      <c r="A886" s="47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</row>
    <row r="887" spans="1:14">
      <c r="A887" s="47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</row>
    <row r="888" spans="1:14">
      <c r="A888" s="47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</row>
    <row r="889" spans="1:14">
      <c r="A889" s="47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</row>
    <row r="890" spans="1:14">
      <c r="A890" s="47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</row>
    <row r="891" spans="1:14">
      <c r="A891" s="47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</row>
    <row r="892" spans="1:14">
      <c r="A892" s="47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</row>
    <row r="893" spans="1:14">
      <c r="A893" s="47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</row>
    <row r="894" spans="1:14">
      <c r="A894" s="47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</row>
    <row r="895" spans="1:14">
      <c r="A895" s="47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</row>
    <row r="896" spans="1:14">
      <c r="A896" s="47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</row>
    <row r="897" spans="1:14">
      <c r="A897" s="47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</row>
    <row r="898" spans="1:14">
      <c r="A898" s="47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</row>
    <row r="899" spans="1:14">
      <c r="A899" s="47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</row>
    <row r="900" spans="1:14">
      <c r="A900" s="47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</row>
    <row r="901" spans="1:14">
      <c r="A901" s="47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</row>
    <row r="902" spans="1:14">
      <c r="A902" s="47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</row>
    <row r="903" spans="1:14">
      <c r="A903" s="47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</row>
    <row r="904" spans="1:14">
      <c r="A904" s="47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</row>
    <row r="905" spans="1:14">
      <c r="A905" s="47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</row>
    <row r="906" spans="1:14">
      <c r="A906" s="47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</row>
    <row r="907" spans="1:14">
      <c r="A907" s="47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</row>
    <row r="908" spans="1:14">
      <c r="A908" s="47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</row>
    <row r="909" spans="1:14">
      <c r="A909" s="47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</row>
    <row r="910" spans="1:14">
      <c r="A910" s="47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</row>
    <row r="911" spans="1:14">
      <c r="A911" s="47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</row>
    <row r="912" spans="1:14">
      <c r="A912" s="47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</row>
    <row r="913" spans="1:14">
      <c r="A913" s="47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</row>
    <row r="914" spans="1:14">
      <c r="A914" s="47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</row>
    <row r="915" spans="1:14">
      <c r="A915" s="47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</row>
    <row r="916" spans="1:14">
      <c r="A916" s="47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</row>
    <row r="917" spans="1:14">
      <c r="A917" s="47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</row>
    <row r="918" spans="1:14">
      <c r="A918" s="47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</row>
    <row r="919" spans="1:14">
      <c r="A919" s="47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</row>
    <row r="920" spans="1:14">
      <c r="A920" s="47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</row>
    <row r="921" spans="1:14">
      <c r="A921" s="47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</row>
    <row r="922" spans="1:14">
      <c r="A922" s="47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</row>
    <row r="923" spans="1:14">
      <c r="A923" s="47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</row>
    <row r="924" spans="1:14">
      <c r="A924" s="47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</row>
    <row r="925" spans="1:14">
      <c r="A925" s="47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</row>
    <row r="926" spans="1:14">
      <c r="A926" s="47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</row>
    <row r="927" spans="1:14">
      <c r="A927" s="47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</row>
    <row r="928" spans="1:14">
      <c r="A928" s="47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</row>
    <row r="929" spans="1:14">
      <c r="A929" s="47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</row>
    <row r="930" spans="1:14">
      <c r="A930" s="47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</row>
    <row r="931" spans="1:14">
      <c r="A931" s="47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</row>
    <row r="932" spans="1:14">
      <c r="A932" s="47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</row>
    <row r="933" spans="1:14">
      <c r="A933" s="47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</row>
    <row r="934" spans="1:14">
      <c r="A934" s="47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</row>
    <row r="935" spans="1:14">
      <c r="A935" s="47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</row>
    <row r="936" spans="1:14">
      <c r="A936" s="47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</row>
    <row r="937" spans="1:14">
      <c r="A937" s="47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</row>
    <row r="938" spans="1:14">
      <c r="A938" s="47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</row>
    <row r="939" spans="1:14">
      <c r="A939" s="47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>
      <c r="A940" s="47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</row>
    <row r="941" spans="1:14">
      <c r="A941" s="47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</row>
    <row r="942" spans="1:14">
      <c r="A942" s="47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</row>
    <row r="943" spans="1:14">
      <c r="A943" s="47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</row>
    <row r="944" spans="1:14">
      <c r="A944" s="47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</row>
    <row r="945" spans="1:14">
      <c r="A945" s="47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</row>
    <row r="946" spans="1:14">
      <c r="A946" s="47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1:14">
      <c r="A947" s="47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1:14">
      <c r="A948" s="47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</row>
    <row r="949" spans="1:14">
      <c r="A949" s="47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</row>
    <row r="950" spans="1:14">
      <c r="A950" s="47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</row>
    <row r="951" spans="1:14">
      <c r="A951" s="47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</row>
    <row r="952" spans="1:14">
      <c r="A952" s="47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</row>
    <row r="953" spans="1:14">
      <c r="A953" s="47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</row>
    <row r="954" spans="1:14">
      <c r="A954" s="47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</row>
    <row r="955" spans="1:14">
      <c r="A955" s="47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</row>
    <row r="956" spans="1:14">
      <c r="A956" s="47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</row>
    <row r="957" spans="1:14">
      <c r="A957" s="47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</row>
    <row r="958" spans="1:14">
      <c r="A958" s="47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</row>
    <row r="959" spans="1:14">
      <c r="A959" s="47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</row>
    <row r="960" spans="1:14">
      <c r="A960" s="47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</row>
    <row r="961" spans="1:14">
      <c r="A961" s="47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</row>
    <row r="962" spans="1:14">
      <c r="A962" s="47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</row>
    <row r="963" spans="1:14">
      <c r="A963" s="47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</row>
    <row r="964" spans="1:14">
      <c r="A964" s="47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</row>
    <row r="965" spans="1:14">
      <c r="A965" s="47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</row>
    <row r="966" spans="1:14">
      <c r="A966" s="47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</row>
    <row r="967" spans="1:14">
      <c r="A967" s="47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</row>
    <row r="968" spans="1:14">
      <c r="A968" s="47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</row>
    <row r="969" spans="1:14">
      <c r="A969" s="47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</row>
    <row r="970" spans="1:14">
      <c r="A970" s="47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</row>
    <row r="971" spans="1:14">
      <c r="A971" s="47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</row>
    <row r="972" spans="1:14">
      <c r="A972" s="47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</row>
    <row r="973" spans="1:14">
      <c r="A973" s="47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</row>
    <row r="974" spans="1:14">
      <c r="A974" s="47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</row>
    <row r="975" spans="1:14">
      <c r="A975" s="47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</row>
    <row r="976" spans="1:14">
      <c r="A976" s="47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</row>
    <row r="977" spans="1:14">
      <c r="A977" s="47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</row>
    <row r="978" spans="1:14">
      <c r="A978" s="47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</row>
    <row r="979" spans="1:14">
      <c r="A979" s="47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</row>
    <row r="980" spans="1:14">
      <c r="A980" s="47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</row>
    <row r="981" spans="1:14">
      <c r="A981" s="47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</row>
    <row r="982" spans="1:14">
      <c r="A982" s="47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</row>
    <row r="983" spans="1:14">
      <c r="A983" s="47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</row>
    <row r="984" spans="1:14">
      <c r="A984" s="47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</row>
    <row r="985" spans="1:14">
      <c r="A985" s="47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</row>
    <row r="986" spans="1:14">
      <c r="A986" s="47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</row>
    <row r="987" spans="1:14">
      <c r="A987" s="47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</row>
    <row r="988" spans="1:14">
      <c r="A988" s="47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</row>
    <row r="989" spans="1:14">
      <c r="A989" s="47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</row>
    <row r="990" spans="1:14">
      <c r="A990" s="47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</row>
    <row r="991" spans="1:14">
      <c r="A991" s="47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</row>
    <row r="992" spans="1:14">
      <c r="A992" s="47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</row>
    <row r="993" spans="1:14">
      <c r="A993" s="47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</row>
    <row r="994" spans="1:14">
      <c r="A994" s="47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</row>
    <row r="995" spans="1:14">
      <c r="A995" s="47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</row>
    <row r="996" spans="1:14">
      <c r="A996" s="47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</row>
    <row r="997" spans="1:14">
      <c r="A997" s="47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</row>
    <row r="998" spans="1:14">
      <c r="A998" s="47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</row>
    <row r="999" spans="1:14">
      <c r="A999" s="47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</row>
    <row r="1000" spans="1:14">
      <c r="A1000" s="47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</row>
    <row r="1001" spans="1:14">
      <c r="A1001" s="47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</row>
    <row r="1002" spans="1:14">
      <c r="A1002" s="47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</row>
    <row r="1003" spans="1:14">
      <c r="A1003" s="47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</row>
    <row r="1004" spans="1:14">
      <c r="A1004" s="47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</row>
    <row r="1005" spans="1:14">
      <c r="A1005" s="47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</row>
    <row r="1006" spans="1:14">
      <c r="A1006" s="47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</row>
    <row r="1007" spans="1:14">
      <c r="A1007" s="47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</row>
    <row r="1008" spans="1:14">
      <c r="A1008" s="47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</row>
    <row r="1009" spans="1:14">
      <c r="A1009" s="47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</row>
    <row r="1010" spans="1:14">
      <c r="A1010" s="47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</row>
    <row r="1011" spans="1:14">
      <c r="A1011" s="47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</row>
    <row r="1012" spans="1:14">
      <c r="A1012" s="47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</row>
    <row r="1013" spans="1:14">
      <c r="A1013" s="47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</row>
    <row r="1014" spans="1:14">
      <c r="A1014" s="47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</row>
    <row r="1015" spans="1:14">
      <c r="A1015" s="47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</row>
    <row r="1016" spans="1:14">
      <c r="A1016" s="47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</row>
    <row r="1017" spans="1:14">
      <c r="A1017" s="47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</row>
    <row r="1018" spans="1:14">
      <c r="A1018" s="47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</row>
    <row r="1019" spans="1:14">
      <c r="A1019" s="47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</row>
    <row r="1020" spans="1:14">
      <c r="A1020" s="47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</row>
    <row r="1021" spans="1:14">
      <c r="A1021" s="47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</row>
    <row r="1022" spans="1:14">
      <c r="A1022" s="47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</row>
    <row r="1023" spans="1:14">
      <c r="A1023" s="47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</row>
    <row r="1024" spans="1:14">
      <c r="A1024" s="47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</row>
    <row r="1025" spans="1:14">
      <c r="A1025" s="47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</row>
    <row r="1026" spans="1:14">
      <c r="A1026" s="47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</row>
    <row r="1027" spans="1:14">
      <c r="A1027" s="47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</row>
    <row r="1028" spans="1:14">
      <c r="A1028" s="47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</row>
    <row r="1029" spans="1:14">
      <c r="A1029" s="47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</row>
    <row r="1030" spans="1:14">
      <c r="A1030" s="47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</row>
    <row r="1031" spans="1:14">
      <c r="A1031" s="47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</row>
    <row r="1032" spans="1:14">
      <c r="A1032" s="47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</row>
    <row r="1033" spans="1:14">
      <c r="A1033" s="47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</row>
    <row r="1034" spans="1:14">
      <c r="A1034" s="47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</row>
    <row r="1035" spans="1:14">
      <c r="A1035" s="47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</row>
    <row r="1036" spans="1:14">
      <c r="A1036" s="47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</row>
    <row r="1037" spans="1:14">
      <c r="A1037" s="47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</row>
    <row r="1038" spans="1:14">
      <c r="A1038" s="47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</row>
    <row r="1039" spans="1:14">
      <c r="A1039" s="47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</row>
    <row r="1040" spans="1:14">
      <c r="A1040" s="47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</row>
    <row r="1041" spans="1:14">
      <c r="A1041" s="47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</row>
    <row r="1042" spans="1:14">
      <c r="A1042" s="47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</row>
    <row r="1043" spans="1:14">
      <c r="A1043" s="47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</row>
    <row r="1044" spans="1:14">
      <c r="A1044" s="47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</row>
    <row r="1045" spans="1:14">
      <c r="A1045" s="47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</row>
    <row r="1046" spans="1:14">
      <c r="A1046" s="47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</row>
    <row r="1047" spans="1:14">
      <c r="A1047" s="47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</row>
    <row r="1048" spans="1:14">
      <c r="A1048" s="47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</row>
    <row r="1049" spans="1:14">
      <c r="A1049" s="47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</row>
    <row r="1050" spans="1:14">
      <c r="A1050" s="47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</row>
    <row r="1051" spans="1:14">
      <c r="A1051" s="47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</row>
    <row r="1052" spans="1:14">
      <c r="A1052" s="47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</row>
    <row r="1053" spans="1:14">
      <c r="A1053" s="47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</row>
    <row r="1054" spans="1:14">
      <c r="A1054" s="47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</row>
    <row r="1055" spans="1:14">
      <c r="A1055" s="47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</row>
    <row r="1056" spans="1:14">
      <c r="A1056" s="47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</row>
    <row r="1057" spans="1:14">
      <c r="A1057" s="47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</row>
    <row r="1058" spans="1:14">
      <c r="A1058" s="47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</row>
    <row r="1059" spans="1:14">
      <c r="A1059" s="47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</row>
    <row r="1060" spans="1:14">
      <c r="A1060" s="47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</row>
    <row r="1061" spans="1:14">
      <c r="A1061" s="47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</row>
    <row r="1062" spans="1:14">
      <c r="A1062" s="47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</row>
    <row r="1063" spans="1:14">
      <c r="A1063" s="47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</row>
    <row r="1064" spans="1:14">
      <c r="A1064" s="47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</row>
    <row r="1065" spans="1:14">
      <c r="A1065" s="47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</row>
    <row r="1066" spans="1:14">
      <c r="A1066" s="47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</row>
    <row r="1067" spans="1:14">
      <c r="A1067" s="47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</row>
    <row r="1068" spans="1:14">
      <c r="A1068" s="47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</row>
    <row r="1069" spans="1:14">
      <c r="A1069" s="47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</row>
    <row r="1070" spans="1:14">
      <c r="A1070" s="47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</row>
    <row r="1071" spans="1:14">
      <c r="A1071" s="47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</row>
    <row r="1072" spans="1:14">
      <c r="A1072" s="47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</row>
    <row r="1073" spans="1:14">
      <c r="A1073" s="47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</row>
    <row r="1074" spans="1:14">
      <c r="A1074" s="47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</row>
    <row r="1075" spans="1:14">
      <c r="A1075" s="47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</row>
    <row r="1076" spans="1:14">
      <c r="A1076" s="47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</row>
    <row r="1077" spans="1:14">
      <c r="A1077" s="47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</row>
    <row r="1078" spans="1:14">
      <c r="A1078" s="47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</row>
    <row r="1079" spans="1:14">
      <c r="A1079" s="47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</row>
    <row r="1080" spans="1:14">
      <c r="A1080" s="47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</row>
    <row r="1081" spans="1:14">
      <c r="A1081" s="47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</row>
    <row r="1082" spans="1:14">
      <c r="A1082" s="47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</row>
    <row r="1083" spans="1:14">
      <c r="A1083" s="47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</row>
    <row r="1084" spans="1:14">
      <c r="A1084" s="47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</row>
    <row r="1085" spans="1:14">
      <c r="A1085" s="47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</row>
    <row r="1086" spans="1:14">
      <c r="A1086" s="47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</row>
    <row r="1087" spans="1:14">
      <c r="A1087" s="47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</row>
    <row r="1088" spans="1:14">
      <c r="A1088" s="47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</row>
    <row r="1089" spans="1:14">
      <c r="A1089" s="47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</row>
    <row r="1090" spans="1:14">
      <c r="A1090" s="47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</row>
    <row r="1091" spans="1:14">
      <c r="A1091" s="47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</row>
    <row r="1092" spans="1:14">
      <c r="A1092" s="47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</row>
    <row r="1093" spans="1:14">
      <c r="A1093" s="47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</row>
    <row r="1094" spans="1:14">
      <c r="A1094" s="47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</row>
    <row r="1095" spans="1:14">
      <c r="A1095" s="47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</row>
    <row r="1096" spans="1:14">
      <c r="A1096" s="47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</row>
    <row r="1097" spans="1:14">
      <c r="A1097" s="47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</row>
    <row r="1098" spans="1:14">
      <c r="A1098" s="47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</row>
    <row r="1099" spans="1:14">
      <c r="A1099" s="47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</row>
    <row r="1100" spans="1:14">
      <c r="A1100" s="47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</row>
    <row r="1101" spans="1:14">
      <c r="A1101" s="47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</row>
    <row r="1102" spans="1:14">
      <c r="A1102" s="47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</row>
    <row r="1103" spans="1:14">
      <c r="A1103" s="47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</row>
    <row r="1104" spans="1:14">
      <c r="A1104" s="47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</row>
    <row r="1105" spans="1:14">
      <c r="A1105" s="47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</row>
    <row r="1106" spans="1:14">
      <c r="A1106" s="47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</row>
    <row r="1107" spans="1:14">
      <c r="A1107" s="47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</row>
    <row r="1108" spans="1:14">
      <c r="A1108" s="47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</row>
    <row r="1109" spans="1:14">
      <c r="A1109" s="47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</row>
    <row r="1110" spans="1:14">
      <c r="A1110" s="47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</row>
    <row r="1111" spans="1:14">
      <c r="A1111" s="47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</row>
    <row r="1112" spans="1:14">
      <c r="A1112" s="47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</row>
    <row r="1113" spans="1:14">
      <c r="A1113" s="47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</row>
    <row r="1114" spans="1:14">
      <c r="A1114" s="47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</row>
    <row r="1115" spans="1:14">
      <c r="A1115" s="47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</row>
    <row r="1116" spans="1:14">
      <c r="A1116" s="47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</row>
    <row r="1117" spans="1:14">
      <c r="A1117" s="47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</row>
    <row r="1118" spans="1:14">
      <c r="A1118" s="47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</row>
    <row r="1119" spans="1:14">
      <c r="A1119" s="47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</row>
    <row r="1120" spans="1:14">
      <c r="A1120" s="47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</row>
    <row r="1121" spans="1:14">
      <c r="A1121" s="47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</row>
    <row r="1122" spans="1:14">
      <c r="A1122" s="47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</row>
    <row r="1123" spans="1:14">
      <c r="A1123" s="47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</row>
    <row r="1124" spans="1:14">
      <c r="A1124" s="47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</row>
    <row r="1125" spans="1:14">
      <c r="A1125" s="47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</row>
    <row r="1126" spans="1:14">
      <c r="A1126" s="47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</row>
    <row r="1127" spans="1:14">
      <c r="A1127" s="47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</row>
    <row r="1128" spans="1:14">
      <c r="A1128" s="47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</row>
    <row r="1129" spans="1:14">
      <c r="A1129" s="47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</row>
    <row r="1130" spans="1:14">
      <c r="A1130" s="47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</row>
    <row r="1131" spans="1:14">
      <c r="A1131" s="47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</row>
    <row r="1132" spans="1:14">
      <c r="A1132" s="47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</row>
    <row r="1133" spans="1:14">
      <c r="A1133" s="47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</row>
    <row r="1134" spans="1:14">
      <c r="A1134" s="47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</row>
    <row r="1135" spans="1:14">
      <c r="A1135" s="47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</row>
    <row r="1136" spans="1:14">
      <c r="A1136" s="47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</row>
    <row r="1137" spans="1:14">
      <c r="A1137" s="47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</row>
    <row r="1138" spans="1:14">
      <c r="A1138" s="47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</row>
    <row r="1139" spans="1:14">
      <c r="A1139" s="47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</row>
    <row r="1140" spans="1:14">
      <c r="A1140" s="47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</row>
    <row r="1141" spans="1:14">
      <c r="A1141" s="47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</row>
    <row r="1142" spans="1:14">
      <c r="A1142" s="47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</row>
    <row r="1143" spans="1:14">
      <c r="A1143" s="47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</row>
    <row r="1144" spans="1:14">
      <c r="A1144" s="47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</row>
    <row r="1145" spans="1:14">
      <c r="A1145" s="47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</row>
    <row r="1146" spans="1:14">
      <c r="A1146" s="47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</row>
    <row r="1147" spans="1:14">
      <c r="A1147" s="47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</row>
    <row r="1148" spans="1:14">
      <c r="A1148" s="47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</row>
    <row r="1149" spans="1:14">
      <c r="A1149" s="47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</row>
    <row r="1150" spans="1:14">
      <c r="A1150" s="47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</row>
    <row r="1151" spans="1:14">
      <c r="A1151" s="47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</row>
    <row r="1152" spans="1:14">
      <c r="A1152" s="47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</row>
    <row r="1153" spans="1:14">
      <c r="A1153" s="47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</row>
    <row r="1154" spans="1:14">
      <c r="A1154" s="47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</row>
    <row r="1155" spans="1:14">
      <c r="A1155" s="47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</row>
    <row r="1156" spans="1:14">
      <c r="A1156" s="47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</row>
    <row r="1157" spans="1:14">
      <c r="A1157" s="47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</row>
    <row r="1158" spans="1:14">
      <c r="A1158" s="47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</row>
    <row r="1159" spans="1:14">
      <c r="A1159" s="47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</row>
    <row r="1160" spans="1:14">
      <c r="A1160" s="47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</row>
    <row r="1161" spans="1:14">
      <c r="A1161" s="47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</row>
    <row r="1162" spans="1:14">
      <c r="A1162" s="47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</row>
    <row r="1163" spans="1:14">
      <c r="A1163" s="47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</row>
    <row r="1164" spans="1:14">
      <c r="A1164" s="47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</row>
    <row r="1165" spans="1:14">
      <c r="A1165" s="47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</row>
    <row r="1166" spans="1:14">
      <c r="A1166" s="47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</row>
    <row r="1167" spans="1:14">
      <c r="A1167" s="47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</row>
    <row r="1168" spans="1:14">
      <c r="A1168" s="47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</row>
    <row r="1169" spans="1:14">
      <c r="A1169" s="47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</row>
    <row r="1170" spans="1:14">
      <c r="A1170" s="47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</row>
    <row r="1171" spans="1:14">
      <c r="A1171" s="47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</row>
    <row r="1172" spans="1:14">
      <c r="A1172" s="47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</row>
    <row r="1173" spans="1:14">
      <c r="A1173" s="47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</row>
    <row r="1174" spans="1:14">
      <c r="A1174" s="47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</row>
    <row r="1175" spans="1:14">
      <c r="A1175" s="47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</row>
    <row r="1176" spans="1:14">
      <c r="A1176" s="47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</row>
    <row r="1177" spans="1:14">
      <c r="A1177" s="47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</row>
    <row r="1178" spans="1:14">
      <c r="A1178" s="47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</row>
    <row r="1179" spans="1:14">
      <c r="A1179" s="47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</row>
    <row r="1180" spans="1:14">
      <c r="A1180" s="47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</row>
    <row r="1181" spans="1:14">
      <c r="A1181" s="47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</row>
    <row r="1182" spans="1:14">
      <c r="A1182" s="47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</row>
    <row r="1183" spans="1:14">
      <c r="A1183" s="47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</row>
    <row r="1184" spans="1:14">
      <c r="A1184" s="47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</row>
    <row r="1185" spans="1:14">
      <c r="A1185" s="47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</row>
    <row r="1186" spans="1:14">
      <c r="A1186" s="47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</row>
    <row r="1187" spans="1:14">
      <c r="A1187" s="47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</row>
    <row r="1188" spans="1:14">
      <c r="A1188" s="47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</row>
    <row r="1189" spans="1:14">
      <c r="A1189" s="47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</row>
    <row r="1190" spans="1:14">
      <c r="A1190" s="47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</row>
    <row r="1191" spans="1:14">
      <c r="A1191" s="47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</row>
    <row r="1192" spans="1:14">
      <c r="A1192" s="47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</row>
    <row r="1193" spans="1:14">
      <c r="A1193" s="47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</row>
    <row r="1194" spans="1:14">
      <c r="A1194" s="47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</row>
    <row r="1195" spans="1:14">
      <c r="A1195" s="47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</row>
    <row r="1196" spans="1:14">
      <c r="A1196" s="47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</row>
    <row r="1197" spans="1:14">
      <c r="A1197" s="47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</row>
    <row r="1198" spans="1:14">
      <c r="A1198" s="47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</row>
    <row r="1199" spans="1:14">
      <c r="A1199" s="47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</row>
    <row r="1200" spans="1:14">
      <c r="A1200" s="47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</row>
    <row r="1201" spans="1:14">
      <c r="A1201" s="47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</row>
    <row r="1202" spans="1:14">
      <c r="A1202" s="47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</row>
    <row r="1203" spans="1:14">
      <c r="A1203" s="47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</row>
    <row r="1204" spans="1:14">
      <c r="A1204" s="47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</row>
    <row r="1205" spans="1:14">
      <c r="A1205" s="47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</row>
    <row r="1206" spans="1:14">
      <c r="A1206" s="47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</row>
    <row r="1207" spans="1:14">
      <c r="A1207" s="47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</row>
    <row r="1208" spans="1:14">
      <c r="A1208" s="47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</row>
    <row r="1209" spans="1:14">
      <c r="A1209" s="47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</row>
    <row r="1210" spans="1:14">
      <c r="A1210" s="47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</row>
    <row r="1211" spans="1:14">
      <c r="A1211" s="47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</row>
    <row r="1212" spans="1:14">
      <c r="A1212" s="47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</row>
    <row r="1213" spans="1:14">
      <c r="A1213" s="47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</row>
    <row r="1214" spans="1:14">
      <c r="A1214" s="47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</row>
    <row r="1215" spans="1:14">
      <c r="A1215" s="47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</row>
    <row r="1216" spans="1:14">
      <c r="A1216" s="47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</row>
    <row r="1217" spans="1:14">
      <c r="A1217" s="47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</row>
    <row r="1218" spans="1:14">
      <c r="A1218" s="47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</row>
    <row r="1219" spans="1:14">
      <c r="A1219" s="47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</row>
    <row r="1220" spans="1:14">
      <c r="A1220" s="47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</row>
    <row r="1221" spans="1:14">
      <c r="A1221" s="47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</row>
    <row r="1222" spans="1:14">
      <c r="A1222" s="47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</row>
    <row r="1223" spans="1:14">
      <c r="A1223" s="47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</row>
    <row r="1224" spans="1:14">
      <c r="A1224" s="47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</row>
    <row r="1225" spans="1:14">
      <c r="A1225" s="47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</row>
    <row r="1226" spans="1:14">
      <c r="A1226" s="47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</row>
    <row r="1227" spans="1:14">
      <c r="A1227" s="47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</row>
    <row r="1228" spans="1:14">
      <c r="A1228" s="47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</row>
    <row r="1229" spans="1:14">
      <c r="A1229" s="47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</row>
    <row r="1230" spans="1:14">
      <c r="A1230" s="47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</row>
    <row r="1231" spans="1:14">
      <c r="A1231" s="47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</row>
    <row r="1232" spans="1:14">
      <c r="A1232" s="47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</row>
    <row r="1233" spans="1:14">
      <c r="A1233" s="47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</row>
    <row r="1234" spans="1:14">
      <c r="A1234" s="47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</row>
    <row r="1235" spans="1:14">
      <c r="A1235" s="47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</row>
    <row r="1236" spans="1:14">
      <c r="A1236" s="47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</row>
    <row r="1237" spans="1:14">
      <c r="A1237" s="47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</row>
    <row r="1238" spans="1:14">
      <c r="A1238" s="47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</row>
    <row r="1239" spans="1:14">
      <c r="A1239" s="47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</row>
    <row r="1240" spans="1:14">
      <c r="A1240" s="47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</row>
    <row r="1241" spans="1:14">
      <c r="A1241" s="47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</row>
    <row r="1242" spans="1:14">
      <c r="A1242" s="47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</row>
    <row r="1243" spans="1:14">
      <c r="A1243" s="47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</row>
    <row r="1244" spans="1:14">
      <c r="A1244" s="47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</row>
    <row r="1245" spans="1:14">
      <c r="A1245" s="47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</row>
    <row r="1246" spans="1:14">
      <c r="A1246" s="47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</row>
    <row r="1247" spans="1:14">
      <c r="A1247" s="47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</row>
    <row r="1248" spans="1:14">
      <c r="A1248" s="47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</row>
    <row r="1249" spans="1:14">
      <c r="A1249" s="47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</row>
    <row r="1250" spans="1:14">
      <c r="A1250" s="47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</row>
    <row r="1251" spans="1:14">
      <c r="A1251" s="47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</row>
    <row r="1252" spans="1:14">
      <c r="A1252" s="47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</row>
    <row r="1253" spans="1:14">
      <c r="A1253" s="47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</row>
    <row r="1254" spans="1:14">
      <c r="A1254" s="47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</row>
    <row r="1255" spans="1:14">
      <c r="A1255" s="47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</row>
    <row r="1256" spans="1:14">
      <c r="A1256" s="47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</row>
    <row r="1257" spans="1:14">
      <c r="A1257" s="47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</row>
    <row r="1258" spans="1:14">
      <c r="A1258" s="47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</row>
    <row r="1259" spans="1:14">
      <c r="A1259" s="47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</row>
    <row r="1260" spans="1:14">
      <c r="A1260" s="47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</row>
    <row r="1261" spans="1:14">
      <c r="A1261" s="47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</row>
    <row r="1262" spans="1:14">
      <c r="A1262" s="47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</row>
    <row r="1263" spans="1:14">
      <c r="A1263" s="47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</row>
    <row r="1264" spans="1:14">
      <c r="A1264" s="47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</row>
    <row r="1265" spans="1:14">
      <c r="A1265" s="47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</row>
    <row r="1266" spans="1:14">
      <c r="A1266" s="47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</row>
    <row r="1267" spans="1:14">
      <c r="A1267" s="47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</row>
    <row r="1268" spans="1:14">
      <c r="A1268" s="47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</row>
    <row r="1269" spans="1:14">
      <c r="A1269" s="47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</row>
    <row r="1270" spans="1:14">
      <c r="A1270" s="47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</row>
    <row r="1271" spans="1:14">
      <c r="A1271" s="47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</row>
    <row r="1272" spans="1:14">
      <c r="A1272" s="47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</row>
    <row r="1273" spans="1:14">
      <c r="A1273" s="47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</row>
    <row r="1274" spans="1:14">
      <c r="A1274" s="47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</row>
    <row r="1275" spans="1:14">
      <c r="A1275" s="47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</row>
    <row r="1276" spans="1:14">
      <c r="A1276" s="47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</row>
    <row r="1277" spans="1:14">
      <c r="A1277" s="47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</row>
    <row r="1278" spans="1:14">
      <c r="A1278" s="47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</row>
    <row r="1279" spans="1:14">
      <c r="A1279" s="47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</row>
    <row r="1280" spans="1:14">
      <c r="A1280" s="47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</row>
    <row r="1281" spans="1:14">
      <c r="A1281" s="47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</row>
    <row r="1282" spans="1:14">
      <c r="A1282" s="47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</row>
    <row r="1283" spans="1:14">
      <c r="A1283" s="47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</row>
    <row r="1284" spans="1:14">
      <c r="A1284" s="47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</row>
    <row r="1285" spans="1:14">
      <c r="A1285" s="47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</row>
    <row r="1286" spans="1:14">
      <c r="A1286" s="47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</row>
    <row r="1287" spans="1:14">
      <c r="A1287" s="47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</row>
    <row r="1288" spans="1:14">
      <c r="A1288" s="47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</row>
    <row r="1289" spans="1:14">
      <c r="A1289" s="47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</row>
    <row r="1290" spans="1:14">
      <c r="A1290" s="47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</row>
    <row r="1291" spans="1:14">
      <c r="A1291" s="47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</row>
    <row r="1292" spans="1:14">
      <c r="A1292" s="47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</row>
    <row r="1293" spans="1:14">
      <c r="A1293" s="47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</row>
    <row r="1294" spans="1:14">
      <c r="A1294" s="47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</row>
    <row r="1295" spans="1:14">
      <c r="A1295" s="47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</row>
    <row r="1296" spans="1:14">
      <c r="A1296" s="47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</row>
    <row r="1297" spans="1:14">
      <c r="A1297" s="47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</row>
    <row r="1298" spans="1:14">
      <c r="A1298" s="47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</row>
    <row r="1299" spans="1:14">
      <c r="A1299" s="47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</row>
    <row r="1300" spans="1:14">
      <c r="A1300" s="47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</row>
    <row r="1301" spans="1:14">
      <c r="A1301" s="47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</row>
    <row r="1302" spans="1:14">
      <c r="A1302" s="47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</row>
    <row r="1303" spans="1:14">
      <c r="A1303" s="47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</row>
    <row r="1304" spans="1:14">
      <c r="A1304" s="47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</row>
    <row r="1305" spans="1:14">
      <c r="A1305" s="47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</row>
    <row r="1306" spans="1:14">
      <c r="A1306" s="47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</row>
    <row r="1307" spans="1:14">
      <c r="A1307" s="47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</row>
    <row r="1308" spans="1:14">
      <c r="A1308" s="47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</row>
    <row r="1309" spans="1:14">
      <c r="A1309" s="47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</row>
    <row r="1310" spans="1:14">
      <c r="A1310" s="47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</row>
    <row r="1311" spans="1:14">
      <c r="A1311" s="47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</row>
    <row r="1312" spans="1:14">
      <c r="A1312" s="47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</row>
    <row r="1313" spans="1:14">
      <c r="A1313" s="47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</row>
    <row r="1314" spans="1:14">
      <c r="A1314" s="47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</row>
    <row r="1315" spans="1:14">
      <c r="A1315" s="47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</row>
    <row r="1316" spans="1:14">
      <c r="A1316" s="47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</row>
    <row r="1317" spans="1:14">
      <c r="A1317" s="47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</row>
    <row r="1318" spans="1:14">
      <c r="A1318" s="47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</row>
    <row r="1319" spans="1:14">
      <c r="A1319" s="47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</row>
    <row r="1320" spans="1:14">
      <c r="A1320" s="47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</row>
    <row r="1321" spans="1:14">
      <c r="A1321" s="47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</row>
    <row r="1322" spans="1:14">
      <c r="A1322" s="47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</row>
    <row r="1323" spans="1:14">
      <c r="A1323" s="47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</row>
    <row r="1324" spans="1:14">
      <c r="A1324" s="47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</row>
    <row r="1325" spans="1:14">
      <c r="A1325" s="47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</row>
    <row r="1326" spans="1:14">
      <c r="A1326" s="47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</row>
    <row r="1327" spans="1:14">
      <c r="A1327" s="47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</row>
    <row r="1328" spans="1:14">
      <c r="A1328" s="47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</row>
    <row r="1329" spans="1:14">
      <c r="A1329" s="47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</row>
    <row r="1330" spans="1:14">
      <c r="A1330" s="47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</row>
    <row r="1331" spans="1:14">
      <c r="A1331" s="47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</row>
    <row r="1332" spans="1:14">
      <c r="A1332" s="47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</row>
    <row r="1333" spans="1:14">
      <c r="A1333" s="47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</row>
    <row r="1334" spans="1:14">
      <c r="A1334" s="47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</row>
    <row r="1335" spans="1:14">
      <c r="A1335" s="47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</row>
    <row r="1336" spans="1:14">
      <c r="A1336" s="47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</row>
    <row r="1337" spans="1:14">
      <c r="A1337" s="47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</row>
    <row r="1338" spans="1:14">
      <c r="A1338" s="47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</row>
    <row r="1339" spans="1:14">
      <c r="A1339" s="47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</row>
    <row r="1340" spans="1:14">
      <c r="A1340" s="47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</row>
    <row r="1341" spans="1:14">
      <c r="A1341" s="47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</row>
    <row r="1342" spans="1:14">
      <c r="A1342" s="47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</row>
    <row r="1343" spans="1:14">
      <c r="A1343" s="47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</row>
    <row r="1344" spans="1:14">
      <c r="A1344" s="47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</row>
    <row r="1345" spans="1:14">
      <c r="A1345" s="47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</row>
    <row r="1346" spans="1:14">
      <c r="A1346" s="47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</row>
    <row r="1347" spans="1:14">
      <c r="A1347" s="47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</row>
    <row r="1348" spans="1:14">
      <c r="A1348" s="47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</row>
    <row r="1349" spans="1:14">
      <c r="A1349" s="47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</row>
    <row r="1350" spans="1:14">
      <c r="A1350" s="47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</row>
    <row r="1351" spans="1:14">
      <c r="A1351" s="47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</row>
    <row r="1352" spans="1:14">
      <c r="A1352" s="47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</row>
    <row r="1353" spans="1:14">
      <c r="A1353" s="47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</row>
    <row r="1354" spans="1:14">
      <c r="A1354" s="47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</row>
    <row r="1355" spans="1:14">
      <c r="A1355" s="47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</row>
    <row r="1356" spans="1:14">
      <c r="A1356" s="47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</row>
    <row r="1357" spans="1:14">
      <c r="A1357" s="47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</row>
    <row r="1358" spans="1:14">
      <c r="A1358" s="47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</row>
    <row r="1359" spans="1:14">
      <c r="A1359" s="47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</row>
    <row r="1360" spans="1:14">
      <c r="A1360" s="47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</row>
    <row r="1361" spans="1:14">
      <c r="A1361" s="47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</row>
    <row r="1362" spans="1:14">
      <c r="A1362" s="47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</row>
    <row r="1363" spans="1:14">
      <c r="A1363" s="47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</row>
    <row r="1364" spans="1:14">
      <c r="A1364" s="47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</row>
    <row r="1365" spans="1:14">
      <c r="A1365" s="47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</row>
    <row r="1366" spans="1:14">
      <c r="A1366" s="47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</row>
    <row r="1367" spans="1:14">
      <c r="A1367" s="47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</row>
    <row r="1368" spans="1:14">
      <c r="A1368" s="47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</row>
    <row r="1369" spans="1:14">
      <c r="A1369" s="47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</row>
    <row r="1370" spans="1:14">
      <c r="A1370" s="47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</row>
    <row r="1371" spans="1:14">
      <c r="A1371" s="47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</row>
    <row r="1372" spans="1:14">
      <c r="A1372" s="47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</row>
    <row r="1373" spans="1:14">
      <c r="A1373" s="47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</row>
    <row r="1374" spans="1:14">
      <c r="A1374" s="47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</row>
    <row r="1375" spans="1:14">
      <c r="A1375" s="47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</row>
    <row r="1376" spans="1:14">
      <c r="A1376" s="47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</row>
    <row r="1377" spans="1:14">
      <c r="A1377" s="47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</row>
    <row r="1378" spans="1:14">
      <c r="A1378" s="47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</row>
    <row r="1379" spans="1:14">
      <c r="A1379" s="47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</row>
    <row r="1380" spans="1:14">
      <c r="A1380" s="47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</row>
    <row r="1381" spans="1:14">
      <c r="A1381" s="47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</row>
  </sheetData>
  <mergeCells count="1">
    <mergeCell ref="B5:B6"/>
  </mergeCells>
  <phoneticPr fontId="0" type="noConversion"/>
  <pageMargins left="0.70866141732283472" right="0.11811023622047245" top="0.43307086614173229" bottom="0.59055118110236227" header="0.19685039370078741" footer="0.51181102362204722"/>
  <pageSetup paperSize="9" scale="90" orientation="landscape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15"/>
  <sheetViews>
    <sheetView zoomScaleNormal="100" zoomScaleSheetLayoutView="100" workbookViewId="0">
      <selection activeCell="T12" sqref="T12"/>
    </sheetView>
  </sheetViews>
  <sheetFormatPr defaultRowHeight="11.25" outlineLevelRow="2"/>
  <cols>
    <col min="1" max="1" width="8.140625" style="53" customWidth="1"/>
    <col min="2" max="2" width="9.140625" style="103"/>
    <col min="3" max="3" width="44.140625" style="104" customWidth="1"/>
    <col min="4" max="5" width="12.5703125" style="53" hidden="1" customWidth="1"/>
    <col min="6" max="6" width="11.7109375" style="53" hidden="1" customWidth="1"/>
    <col min="7" max="7" width="10.7109375" style="53" hidden="1" customWidth="1"/>
    <col min="8" max="8" width="0.28515625" style="53" hidden="1" customWidth="1"/>
    <col min="9" max="10" width="10.28515625" style="53" hidden="1" customWidth="1"/>
    <col min="11" max="11" width="10.7109375" style="53" customWidth="1"/>
    <col min="12" max="12" width="10.28515625" style="53" hidden="1" customWidth="1"/>
    <col min="13" max="18" width="10.7109375" style="53" customWidth="1"/>
    <col min="19" max="16384" width="9.140625" style="53"/>
  </cols>
  <sheetData>
    <row r="1" spans="1:18" ht="12" thickBot="1">
      <c r="C1" s="6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" customHeight="1" thickTop="1">
      <c r="A2" s="436"/>
      <c r="B2" s="624" t="s">
        <v>515</v>
      </c>
      <c r="C2" s="624"/>
      <c r="D2" s="425"/>
      <c r="E2" s="425"/>
      <c r="F2" s="425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8"/>
    </row>
    <row r="3" spans="1:18" ht="12" customHeight="1" thickBot="1">
      <c r="A3" s="150"/>
      <c r="B3" s="625"/>
      <c r="C3" s="625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426"/>
    </row>
    <row r="4" spans="1:18" ht="12" customHeight="1" thickTop="1" thickBot="1">
      <c r="A4" s="145"/>
      <c r="B4" s="136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8" ht="20.25" hidden="1" customHeight="1" thickTop="1">
      <c r="A5" s="74"/>
      <c r="B5" s="75"/>
      <c r="C5" s="67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8" ht="23.25" hidden="1" customHeight="1" thickTop="1" thickBot="1">
      <c r="A6" s="1"/>
      <c r="B6" s="75"/>
      <c r="C6" s="6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0.75" hidden="1" customHeight="1" thickBot="1">
      <c r="A7" s="74"/>
      <c r="B7" s="75"/>
      <c r="C7" s="6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8" ht="70.5" customHeight="1" thickTop="1">
      <c r="A8" s="152" t="s">
        <v>65</v>
      </c>
      <c r="B8" s="153"/>
      <c r="C8" s="154"/>
      <c r="D8" s="176" t="s">
        <v>393</v>
      </c>
      <c r="E8" s="176" t="s">
        <v>293</v>
      </c>
      <c r="F8" s="177" t="s">
        <v>381</v>
      </c>
      <c r="G8" s="177" t="s">
        <v>404</v>
      </c>
      <c r="H8" s="177"/>
      <c r="I8" s="177" t="s">
        <v>417</v>
      </c>
      <c r="J8" s="177" t="s">
        <v>518</v>
      </c>
      <c r="K8" s="176" t="s">
        <v>583</v>
      </c>
      <c r="L8" s="176" t="s">
        <v>631</v>
      </c>
      <c r="M8" s="570" t="s">
        <v>633</v>
      </c>
      <c r="N8" s="158" t="s">
        <v>630</v>
      </c>
      <c r="O8" s="585" t="s">
        <v>649</v>
      </c>
      <c r="P8" s="158" t="s">
        <v>650</v>
      </c>
      <c r="Q8" s="570" t="s">
        <v>648</v>
      </c>
      <c r="R8" s="292" t="s">
        <v>652</v>
      </c>
    </row>
    <row r="9" spans="1:18" ht="12" customHeight="1">
      <c r="A9" s="77"/>
      <c r="B9" s="78"/>
      <c r="C9" s="50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4"/>
    </row>
    <row r="10" spans="1:18" ht="12" customHeight="1">
      <c r="A10" s="198" t="s">
        <v>574</v>
      </c>
      <c r="B10" s="194"/>
      <c r="C10" s="195"/>
      <c r="D10" s="196"/>
      <c r="E10" s="196">
        <v>3481</v>
      </c>
      <c r="F10" s="196"/>
      <c r="G10" s="196"/>
      <c r="H10" s="196"/>
      <c r="I10" s="196"/>
      <c r="J10" s="196">
        <f>SUM(J11,J15,J27:J29,J38,J64,J71,J92,J107:J110)</f>
        <v>139930.06</v>
      </c>
      <c r="K10" s="196">
        <f>SUM(K11,K15,K27:K29,K38,K64,K71,K92,K107:K110)</f>
        <v>126812.30000000002</v>
      </c>
      <c r="L10" s="196">
        <f>SUM(L11,L15,L27:L29,L38,L64,L71,L92,L107:L110)</f>
        <v>141079</v>
      </c>
      <c r="M10" s="196">
        <f>SUM(M11,M15,M27:M29,M38,M64,M71,M90,M92,M107:M110)</f>
        <v>145322.08000000002</v>
      </c>
      <c r="N10" s="196">
        <f>SUM(N11,N15,N27:N29,N38,N64,N71,N92,N107:N110)</f>
        <v>137599</v>
      </c>
      <c r="O10" s="196">
        <f>SUM(O11,O15,O27:O29,O38,O64,O71,O90,O92,O107:O110)</f>
        <v>161243.55000000002</v>
      </c>
      <c r="P10" s="196">
        <f t="shared" ref="P10:R10" si="0">SUM(P11,P15,P27:P29,P38,P64,P71,P90,P92,P107:P110)</f>
        <v>158299</v>
      </c>
      <c r="Q10" s="196">
        <f t="shared" si="0"/>
        <v>164584</v>
      </c>
      <c r="R10" s="196">
        <f t="shared" si="0"/>
        <v>175512</v>
      </c>
    </row>
    <row r="11" spans="1:18" ht="12" customHeight="1">
      <c r="A11" s="80"/>
      <c r="B11" s="212">
        <v>610</v>
      </c>
      <c r="C11" s="231" t="s">
        <v>73</v>
      </c>
      <c r="D11" s="124">
        <v>42188</v>
      </c>
      <c r="E11" s="124">
        <v>1008</v>
      </c>
      <c r="F11" s="124">
        <v>41914</v>
      </c>
      <c r="G11" s="127">
        <v>46312</v>
      </c>
      <c r="H11" s="127"/>
      <c r="I11" s="127">
        <v>47203</v>
      </c>
      <c r="J11" s="127">
        <f t="shared" ref="J11:K11" si="1">SUM(J12:J14)</f>
        <v>46024.549999999996</v>
      </c>
      <c r="K11" s="127">
        <f t="shared" si="1"/>
        <v>43843.95</v>
      </c>
      <c r="L11" s="127">
        <f>SUM(L12:L14)</f>
        <v>48000</v>
      </c>
      <c r="M11" s="127">
        <f>SUM(M12:M14)</f>
        <v>48774.8</v>
      </c>
      <c r="N11" s="127">
        <f t="shared" ref="N11:R11" si="2">SUM(N12:N14)</f>
        <v>50380</v>
      </c>
      <c r="O11" s="127">
        <f t="shared" si="2"/>
        <v>55500</v>
      </c>
      <c r="P11" s="127">
        <f t="shared" si="2"/>
        <v>58300</v>
      </c>
      <c r="Q11" s="127">
        <f t="shared" si="2"/>
        <v>64200</v>
      </c>
      <c r="R11" s="127">
        <f t="shared" si="2"/>
        <v>70470</v>
      </c>
    </row>
    <row r="12" spans="1:18" ht="12" customHeight="1" outlineLevel="2">
      <c r="A12" s="83"/>
      <c r="B12" s="78">
        <v>611</v>
      </c>
      <c r="C12" s="50" t="s">
        <v>74</v>
      </c>
      <c r="D12" s="125">
        <v>42188</v>
      </c>
      <c r="E12" s="125">
        <v>1008</v>
      </c>
      <c r="F12" s="125">
        <v>41914</v>
      </c>
      <c r="G12" s="125">
        <v>46312</v>
      </c>
      <c r="H12" s="125"/>
      <c r="I12" s="125">
        <v>46563</v>
      </c>
      <c r="J12" s="125">
        <v>45726.28</v>
      </c>
      <c r="K12" s="125">
        <v>41148.6</v>
      </c>
      <c r="L12" s="125">
        <v>47000</v>
      </c>
      <c r="M12" s="125">
        <v>46188.800000000003</v>
      </c>
      <c r="N12" s="125">
        <v>48880</v>
      </c>
      <c r="O12" s="125">
        <v>54000</v>
      </c>
      <c r="P12" s="125">
        <v>57000</v>
      </c>
      <c r="Q12" s="125">
        <v>62700</v>
      </c>
      <c r="R12" s="2">
        <v>68970</v>
      </c>
    </row>
    <row r="13" spans="1:18" ht="12" hidden="1" customHeight="1" outlineLevel="2">
      <c r="A13" s="77"/>
      <c r="B13" s="78">
        <v>612</v>
      </c>
      <c r="C13" s="50" t="s">
        <v>75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2"/>
    </row>
    <row r="14" spans="1:18" ht="12" customHeight="1" outlineLevel="2">
      <c r="A14" s="77"/>
      <c r="B14" s="49">
        <v>614</v>
      </c>
      <c r="C14" s="50" t="s">
        <v>378</v>
      </c>
      <c r="D14" s="125">
        <v>0</v>
      </c>
      <c r="E14" s="125"/>
      <c r="F14" s="125">
        <v>0</v>
      </c>
      <c r="G14" s="125"/>
      <c r="H14" s="125"/>
      <c r="I14" s="125">
        <v>640</v>
      </c>
      <c r="J14" s="125">
        <v>298.27</v>
      </c>
      <c r="K14" s="125">
        <v>2695.35</v>
      </c>
      <c r="L14" s="125">
        <v>1000</v>
      </c>
      <c r="M14" s="125">
        <v>2586</v>
      </c>
      <c r="N14" s="125">
        <v>1500</v>
      </c>
      <c r="O14" s="125">
        <v>1500</v>
      </c>
      <c r="P14" s="125">
        <v>1300</v>
      </c>
      <c r="Q14" s="125">
        <v>1500</v>
      </c>
      <c r="R14" s="125">
        <v>1500</v>
      </c>
    </row>
    <row r="15" spans="1:18" s="89" customFormat="1" ht="12" customHeight="1">
      <c r="A15" s="85"/>
      <c r="B15" s="214">
        <v>620</v>
      </c>
      <c r="C15" s="213" t="s">
        <v>54</v>
      </c>
      <c r="D15" s="124">
        <v>15935</v>
      </c>
      <c r="E15" s="124">
        <v>427</v>
      </c>
      <c r="F15" s="124">
        <v>17293</v>
      </c>
      <c r="G15" s="127">
        <v>19594</v>
      </c>
      <c r="H15" s="127"/>
      <c r="I15" s="127">
        <v>20096</v>
      </c>
      <c r="J15" s="127">
        <f t="shared" ref="J15:K15" si="3">SUM(J16:J25)</f>
        <v>18247.03</v>
      </c>
      <c r="K15" s="127">
        <f t="shared" si="3"/>
        <v>17589.850000000002</v>
      </c>
      <c r="L15" s="127">
        <f>SUM(L16:L25)</f>
        <v>19050</v>
      </c>
      <c r="M15" s="127">
        <f>SUM(M16:M25)</f>
        <v>21984.12</v>
      </c>
      <c r="N15" s="127">
        <f t="shared" ref="N15:R15" si="4">SUM(N16:N25)</f>
        <v>22412</v>
      </c>
      <c r="O15" s="127">
        <f t="shared" si="4"/>
        <v>22412</v>
      </c>
      <c r="P15" s="127">
        <f t="shared" si="4"/>
        <v>26100</v>
      </c>
      <c r="Q15" s="127">
        <f t="shared" si="4"/>
        <v>28710</v>
      </c>
      <c r="R15" s="127">
        <f t="shared" si="4"/>
        <v>31581</v>
      </c>
    </row>
    <row r="16" spans="1:18" ht="12" customHeight="1" outlineLevel="1">
      <c r="A16" s="77"/>
      <c r="B16" s="78">
        <v>621</v>
      </c>
      <c r="C16" s="50" t="s">
        <v>76</v>
      </c>
      <c r="D16" s="125">
        <v>3530</v>
      </c>
      <c r="E16" s="125">
        <v>90</v>
      </c>
      <c r="F16" s="125">
        <v>3700</v>
      </c>
      <c r="G16" s="125">
        <v>4216</v>
      </c>
      <c r="H16" s="125"/>
      <c r="I16" s="125">
        <v>3393</v>
      </c>
      <c r="J16" s="125">
        <v>2311.3000000000002</v>
      </c>
      <c r="K16" s="125">
        <v>2427.64</v>
      </c>
      <c r="L16" s="125">
        <v>2800</v>
      </c>
      <c r="M16" s="125">
        <v>3712.27</v>
      </c>
      <c r="N16" s="125">
        <v>3536</v>
      </c>
      <c r="O16" s="125">
        <v>3536</v>
      </c>
      <c r="P16" s="125">
        <v>5300</v>
      </c>
      <c r="Q16" s="125">
        <v>5830</v>
      </c>
      <c r="R16" s="125">
        <v>6413</v>
      </c>
    </row>
    <row r="17" spans="1:18" ht="12" customHeight="1" outlineLevel="1">
      <c r="A17" s="77"/>
      <c r="B17" s="78">
        <v>623</v>
      </c>
      <c r="C17" s="50" t="s">
        <v>77</v>
      </c>
      <c r="D17" s="125">
        <v>741</v>
      </c>
      <c r="E17" s="125">
        <v>25</v>
      </c>
      <c r="F17" s="125">
        <v>737</v>
      </c>
      <c r="G17" s="125">
        <v>945</v>
      </c>
      <c r="H17" s="125"/>
      <c r="I17" s="125">
        <v>1751</v>
      </c>
      <c r="J17" s="125">
        <v>1648.16</v>
      </c>
      <c r="K17" s="125">
        <v>1922.46</v>
      </c>
      <c r="L17" s="125">
        <v>2100</v>
      </c>
      <c r="M17" s="125">
        <v>1817.4</v>
      </c>
      <c r="N17" s="125">
        <v>2184</v>
      </c>
      <c r="O17" s="125">
        <v>2184</v>
      </c>
      <c r="P17" s="125">
        <v>1500</v>
      </c>
      <c r="Q17" s="125">
        <v>1650</v>
      </c>
      <c r="R17" s="125">
        <v>1815</v>
      </c>
    </row>
    <row r="18" spans="1:18" ht="12" hidden="1" customHeight="1" outlineLevel="1">
      <c r="A18" s="77"/>
      <c r="B18" s="49">
        <v>622000</v>
      </c>
      <c r="C18" s="50" t="s">
        <v>276</v>
      </c>
      <c r="D18" s="125">
        <v>1062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2"/>
    </row>
    <row r="19" spans="1:18" ht="12" customHeight="1" outlineLevel="1">
      <c r="A19" s="77"/>
      <c r="B19" s="78" t="s">
        <v>3</v>
      </c>
      <c r="C19" s="50" t="s">
        <v>78</v>
      </c>
      <c r="D19" s="125">
        <v>487</v>
      </c>
      <c r="E19" s="125">
        <v>32</v>
      </c>
      <c r="F19" s="125">
        <v>708</v>
      </c>
      <c r="G19" s="125">
        <v>644</v>
      </c>
      <c r="H19" s="125"/>
      <c r="I19" s="125">
        <v>681</v>
      </c>
      <c r="J19" s="125">
        <v>640.19000000000005</v>
      </c>
      <c r="K19" s="125">
        <v>589.67999999999995</v>
      </c>
      <c r="L19" s="125">
        <v>900</v>
      </c>
      <c r="M19" s="125">
        <v>711.97</v>
      </c>
      <c r="N19" s="125">
        <v>936</v>
      </c>
      <c r="O19" s="125">
        <v>936</v>
      </c>
      <c r="P19" s="125">
        <v>900</v>
      </c>
      <c r="Q19" s="125">
        <v>990</v>
      </c>
      <c r="R19" s="2">
        <v>1089</v>
      </c>
    </row>
    <row r="20" spans="1:18" ht="12" customHeight="1" outlineLevel="1">
      <c r="A20" s="77"/>
      <c r="B20" s="78" t="s">
        <v>4</v>
      </c>
      <c r="C20" s="50" t="s">
        <v>79</v>
      </c>
      <c r="D20" s="125">
        <v>5540</v>
      </c>
      <c r="E20" s="125">
        <v>128</v>
      </c>
      <c r="F20" s="125">
        <v>6357</v>
      </c>
      <c r="G20" s="125">
        <v>6083</v>
      </c>
      <c r="H20" s="125"/>
      <c r="I20" s="125">
        <v>6985</v>
      </c>
      <c r="J20" s="125">
        <v>6570.98</v>
      </c>
      <c r="K20" s="125">
        <v>6219.78</v>
      </c>
      <c r="L20" s="125">
        <v>5900</v>
      </c>
      <c r="M20" s="125">
        <v>7559.09</v>
      </c>
      <c r="N20" s="125">
        <v>7488</v>
      </c>
      <c r="O20" s="125">
        <v>7488</v>
      </c>
      <c r="P20" s="125">
        <v>8500</v>
      </c>
      <c r="Q20" s="125">
        <v>9350</v>
      </c>
      <c r="R20" s="2">
        <v>10285</v>
      </c>
    </row>
    <row r="21" spans="1:18" ht="12" customHeight="1" outlineLevel="1">
      <c r="A21" s="77"/>
      <c r="B21" s="49">
        <v>625003</v>
      </c>
      <c r="C21" s="50" t="s">
        <v>80</v>
      </c>
      <c r="D21" s="125">
        <v>340</v>
      </c>
      <c r="E21" s="125">
        <v>10</v>
      </c>
      <c r="F21" s="125">
        <v>384</v>
      </c>
      <c r="G21" s="125">
        <v>376</v>
      </c>
      <c r="H21" s="125"/>
      <c r="I21" s="125">
        <v>411</v>
      </c>
      <c r="J21" s="125">
        <v>375.31</v>
      </c>
      <c r="K21" s="125">
        <v>336.49</v>
      </c>
      <c r="L21" s="125">
        <v>380</v>
      </c>
      <c r="M21" s="125">
        <v>430.66</v>
      </c>
      <c r="N21" s="125">
        <v>395</v>
      </c>
      <c r="O21" s="125">
        <v>395</v>
      </c>
      <c r="P21" s="125">
        <v>500</v>
      </c>
      <c r="Q21" s="125">
        <v>550</v>
      </c>
      <c r="R21" s="2">
        <v>605</v>
      </c>
    </row>
    <row r="22" spans="1:18" ht="12" customHeight="1" outlineLevel="1">
      <c r="A22" s="77"/>
      <c r="B22" s="49">
        <v>625004</v>
      </c>
      <c r="C22" s="50" t="s">
        <v>81</v>
      </c>
      <c r="D22" s="125">
        <v>1199</v>
      </c>
      <c r="E22" s="125">
        <v>32</v>
      </c>
      <c r="F22" s="125">
        <v>1381</v>
      </c>
      <c r="G22" s="125">
        <v>1430</v>
      </c>
      <c r="H22" s="125"/>
      <c r="I22" s="125">
        <v>1492</v>
      </c>
      <c r="J22" s="125">
        <v>1399.97</v>
      </c>
      <c r="K22" s="125">
        <v>1309.02</v>
      </c>
      <c r="L22" s="125">
        <v>1700</v>
      </c>
      <c r="M22" s="125">
        <v>1551.72</v>
      </c>
      <c r="N22" s="125">
        <v>1768</v>
      </c>
      <c r="O22" s="125">
        <v>1768</v>
      </c>
      <c r="P22" s="125">
        <v>1900</v>
      </c>
      <c r="Q22" s="125">
        <v>2090</v>
      </c>
      <c r="R22" s="2">
        <v>2299</v>
      </c>
    </row>
    <row r="23" spans="1:18" ht="12" customHeight="1" outlineLevel="1">
      <c r="A23" s="77"/>
      <c r="B23" s="49">
        <v>625005</v>
      </c>
      <c r="C23" s="50" t="s">
        <v>82</v>
      </c>
      <c r="D23" s="125">
        <v>609</v>
      </c>
      <c r="E23" s="125">
        <v>20</v>
      </c>
      <c r="F23" s="125">
        <v>409</v>
      </c>
      <c r="G23" s="125">
        <v>1460</v>
      </c>
      <c r="H23" s="125"/>
      <c r="I23" s="125">
        <v>486</v>
      </c>
      <c r="J23" s="125">
        <v>458.54</v>
      </c>
      <c r="K23" s="125">
        <v>421.18</v>
      </c>
      <c r="L23" s="125">
        <v>470</v>
      </c>
      <c r="M23" s="125">
        <v>504.46</v>
      </c>
      <c r="N23" s="125">
        <v>489</v>
      </c>
      <c r="O23" s="125">
        <v>489</v>
      </c>
      <c r="P23" s="125">
        <v>600</v>
      </c>
      <c r="Q23" s="125">
        <v>660</v>
      </c>
      <c r="R23" s="2">
        <v>726</v>
      </c>
    </row>
    <row r="24" spans="1:18" ht="12" customHeight="1" outlineLevel="1">
      <c r="A24" s="77"/>
      <c r="B24" s="49">
        <v>625007</v>
      </c>
      <c r="C24" s="50" t="s">
        <v>83</v>
      </c>
      <c r="D24" s="125">
        <v>1960</v>
      </c>
      <c r="E24" s="125">
        <v>50</v>
      </c>
      <c r="F24" s="125">
        <v>2117</v>
      </c>
      <c r="G24" s="125">
        <v>2287</v>
      </c>
      <c r="H24" s="125"/>
      <c r="I24" s="125">
        <v>2378</v>
      </c>
      <c r="J24" s="125">
        <v>2231.5</v>
      </c>
      <c r="K24" s="125">
        <v>2126.56</v>
      </c>
      <c r="L24" s="125">
        <v>2400</v>
      </c>
      <c r="M24" s="125">
        <v>2546.5500000000002</v>
      </c>
      <c r="N24" s="125">
        <v>2496</v>
      </c>
      <c r="O24" s="125">
        <v>2496</v>
      </c>
      <c r="P24" s="125">
        <v>3000</v>
      </c>
      <c r="Q24" s="125">
        <v>3300</v>
      </c>
      <c r="R24" s="2">
        <v>3630</v>
      </c>
    </row>
    <row r="25" spans="1:18" ht="12" customHeight="1" outlineLevel="1">
      <c r="A25" s="77"/>
      <c r="B25" s="78">
        <v>627</v>
      </c>
      <c r="C25" s="50" t="s">
        <v>84</v>
      </c>
      <c r="D25" s="125">
        <v>1529</v>
      </c>
      <c r="E25" s="125">
        <v>40</v>
      </c>
      <c r="F25" s="125">
        <v>1500</v>
      </c>
      <c r="G25" s="125">
        <v>2153</v>
      </c>
      <c r="H25" s="125"/>
      <c r="I25" s="125">
        <v>2519</v>
      </c>
      <c r="J25" s="125">
        <v>2611.08</v>
      </c>
      <c r="K25" s="125">
        <v>2237.04</v>
      </c>
      <c r="L25" s="125">
        <v>2400</v>
      </c>
      <c r="M25" s="125">
        <v>3150</v>
      </c>
      <c r="N25" s="125">
        <v>3120</v>
      </c>
      <c r="O25" s="125">
        <v>3120</v>
      </c>
      <c r="P25" s="125">
        <v>3900</v>
      </c>
      <c r="Q25" s="125">
        <v>4290</v>
      </c>
      <c r="R25" s="2">
        <v>4719</v>
      </c>
    </row>
    <row r="26" spans="1:18" s="92" customFormat="1" ht="12" hidden="1" customHeight="1">
      <c r="A26" s="90"/>
      <c r="B26" s="81">
        <v>630</v>
      </c>
      <c r="C26" s="91" t="s">
        <v>5</v>
      </c>
      <c r="D26" s="124">
        <v>19242</v>
      </c>
      <c r="E26" s="124">
        <v>581</v>
      </c>
      <c r="F26" s="124">
        <v>23341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88"/>
    </row>
    <row r="27" spans="1:18" s="92" customFormat="1" ht="12" customHeight="1">
      <c r="A27" s="133"/>
      <c r="B27" s="212">
        <v>631</v>
      </c>
      <c r="C27" s="276" t="s">
        <v>47</v>
      </c>
      <c r="D27" s="124">
        <v>75</v>
      </c>
      <c r="E27" s="229">
        <v>2</v>
      </c>
      <c r="F27" s="124">
        <v>25</v>
      </c>
      <c r="G27" s="127">
        <v>11</v>
      </c>
      <c r="H27" s="127"/>
      <c r="I27" s="127">
        <v>125</v>
      </c>
      <c r="J27" s="127">
        <v>30.16</v>
      </c>
      <c r="K27" s="127">
        <v>13.34</v>
      </c>
      <c r="L27" s="127">
        <v>120</v>
      </c>
      <c r="M27" s="127">
        <v>50.9</v>
      </c>
      <c r="N27" s="127">
        <v>100</v>
      </c>
      <c r="O27" s="127">
        <v>50</v>
      </c>
      <c r="P27" s="127">
        <v>100</v>
      </c>
      <c r="Q27" s="127">
        <v>100</v>
      </c>
      <c r="R27" s="127">
        <v>100</v>
      </c>
    </row>
    <row r="28" spans="1:18" ht="12" hidden="1" customHeight="1" outlineLevel="1">
      <c r="A28" s="77"/>
      <c r="B28" s="130" t="s">
        <v>6</v>
      </c>
      <c r="C28" s="128" t="s">
        <v>85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18" s="92" customFormat="1" ht="12" customHeight="1" collapsed="1">
      <c r="A29" s="90"/>
      <c r="B29" s="212">
        <v>632</v>
      </c>
      <c r="C29" s="231" t="s">
        <v>48</v>
      </c>
      <c r="D29" s="124">
        <v>24236</v>
      </c>
      <c r="E29" s="124">
        <v>579</v>
      </c>
      <c r="F29" s="124">
        <v>25774</v>
      </c>
      <c r="G29" s="127">
        <v>24438</v>
      </c>
      <c r="H29" s="127"/>
      <c r="I29" s="127">
        <v>28269</v>
      </c>
      <c r="J29" s="127">
        <f>SUM(J32:J37)</f>
        <v>27192.710000000003</v>
      </c>
      <c r="K29" s="127">
        <f t="shared" ref="K29" si="5">SUM(K32:K37)</f>
        <v>31469.909999999996</v>
      </c>
      <c r="L29" s="127">
        <f>SUM(L32:L34)</f>
        <v>25500</v>
      </c>
      <c r="M29" s="127">
        <f>SUM(M32:M36)</f>
        <v>20106.71</v>
      </c>
      <c r="N29" s="127">
        <f t="shared" ref="N29:R29" si="6">SUM(N32:N36)</f>
        <v>22000</v>
      </c>
      <c r="O29" s="127">
        <f t="shared" si="6"/>
        <v>21937</v>
      </c>
      <c r="P29" s="127">
        <f t="shared" si="6"/>
        <v>23450</v>
      </c>
      <c r="Q29" s="127">
        <f t="shared" si="6"/>
        <v>24950</v>
      </c>
      <c r="R29" s="127">
        <f t="shared" si="6"/>
        <v>26250</v>
      </c>
    </row>
    <row r="30" spans="1:18" s="92" customFormat="1" ht="12" hidden="1" customHeight="1">
      <c r="A30" s="90"/>
      <c r="B30" s="256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88"/>
    </row>
    <row r="31" spans="1:18" ht="12" hidden="1" customHeight="1" outlineLevel="1">
      <c r="A31" s="77"/>
      <c r="B31" s="131">
        <v>632001</v>
      </c>
      <c r="C31" s="128" t="s">
        <v>86</v>
      </c>
      <c r="D31" s="125">
        <v>7800</v>
      </c>
      <c r="E31" s="125">
        <v>241</v>
      </c>
      <c r="F31" s="125">
        <v>8000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2"/>
    </row>
    <row r="32" spans="1:18" ht="12" customHeight="1" outlineLevel="1">
      <c r="A32" s="77"/>
      <c r="B32" s="131">
        <v>632001</v>
      </c>
      <c r="C32" s="128" t="s">
        <v>541</v>
      </c>
      <c r="D32" s="125">
        <v>22138</v>
      </c>
      <c r="E32" s="125">
        <v>241</v>
      </c>
      <c r="F32" s="125">
        <v>22884</v>
      </c>
      <c r="G32" s="125">
        <v>21974</v>
      </c>
      <c r="H32" s="125"/>
      <c r="I32" s="125">
        <v>25960</v>
      </c>
      <c r="J32" s="125">
        <v>24415.11</v>
      </c>
      <c r="K32" s="125">
        <v>28580.92</v>
      </c>
      <c r="L32" s="125">
        <v>22600</v>
      </c>
      <c r="M32" s="125">
        <v>16993.48</v>
      </c>
      <c r="N32" s="125">
        <v>19000</v>
      </c>
      <c r="O32" s="125">
        <v>19000</v>
      </c>
      <c r="P32" s="125">
        <v>20000</v>
      </c>
      <c r="Q32" s="125">
        <v>21000</v>
      </c>
      <c r="R32" s="125">
        <v>22000</v>
      </c>
    </row>
    <row r="33" spans="1:18" ht="12" customHeight="1" outlineLevel="1">
      <c r="A33" s="77"/>
      <c r="B33" s="131">
        <v>632002</v>
      </c>
      <c r="C33" s="128" t="s">
        <v>87</v>
      </c>
      <c r="D33" s="125">
        <v>663</v>
      </c>
      <c r="E33" s="125">
        <v>22</v>
      </c>
      <c r="F33" s="125">
        <v>790</v>
      </c>
      <c r="G33" s="125">
        <v>595</v>
      </c>
      <c r="H33" s="125"/>
      <c r="I33" s="125">
        <v>452</v>
      </c>
      <c r="J33" s="125">
        <v>659.97</v>
      </c>
      <c r="K33" s="125">
        <v>898.03</v>
      </c>
      <c r="L33" s="125">
        <v>900</v>
      </c>
      <c r="M33" s="125">
        <v>836.23</v>
      </c>
      <c r="N33" s="125">
        <v>800</v>
      </c>
      <c r="O33" s="125">
        <v>800</v>
      </c>
      <c r="P33" s="125">
        <v>1000</v>
      </c>
      <c r="Q33" s="125">
        <v>1100</v>
      </c>
      <c r="R33" s="125">
        <v>1200</v>
      </c>
    </row>
    <row r="34" spans="1:18" outlineLevel="1">
      <c r="A34" s="77"/>
      <c r="B34" s="131">
        <v>632003</v>
      </c>
      <c r="C34" s="128" t="s">
        <v>618</v>
      </c>
      <c r="D34" s="125">
        <v>1435</v>
      </c>
      <c r="E34" s="125">
        <v>36</v>
      </c>
      <c r="F34" s="125">
        <v>2100</v>
      </c>
      <c r="G34" s="125">
        <v>1870</v>
      </c>
      <c r="H34" s="125"/>
      <c r="I34" s="125">
        <v>1857</v>
      </c>
      <c r="J34" s="125">
        <v>2117.63</v>
      </c>
      <c r="K34" s="125">
        <v>1990.96</v>
      </c>
      <c r="L34" s="125">
        <v>2000</v>
      </c>
      <c r="M34" s="125">
        <v>973.99</v>
      </c>
      <c r="N34" s="125">
        <v>1000</v>
      </c>
      <c r="O34" s="125">
        <v>1000</v>
      </c>
      <c r="P34" s="125">
        <v>1200</v>
      </c>
      <c r="Q34" s="125">
        <v>1400</v>
      </c>
      <c r="R34" s="125">
        <v>1500</v>
      </c>
    </row>
    <row r="35" spans="1:18" outlineLevel="1">
      <c r="A35" s="77"/>
      <c r="B35" s="131">
        <v>632004</v>
      </c>
      <c r="C35" s="128" t="s">
        <v>634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>
        <v>147</v>
      </c>
      <c r="N35" s="125"/>
      <c r="O35" s="125">
        <v>37</v>
      </c>
      <c r="P35" s="125">
        <v>50</v>
      </c>
      <c r="Q35" s="125">
        <v>50</v>
      </c>
      <c r="R35" s="125">
        <v>50</v>
      </c>
    </row>
    <row r="36" spans="1:18" outlineLevel="1">
      <c r="A36" s="77"/>
      <c r="B36" s="131">
        <v>632005</v>
      </c>
      <c r="C36" s="128" t="s">
        <v>225</v>
      </c>
      <c r="D36" s="125">
        <v>1100</v>
      </c>
      <c r="E36" s="125">
        <v>32</v>
      </c>
      <c r="F36" s="125">
        <v>1100</v>
      </c>
      <c r="G36" s="125"/>
      <c r="H36" s="125"/>
      <c r="I36" s="125"/>
      <c r="J36" s="125"/>
      <c r="K36" s="125"/>
      <c r="L36" s="125"/>
      <c r="M36" s="125">
        <v>1156.01</v>
      </c>
      <c r="N36" s="125">
        <v>1200</v>
      </c>
      <c r="O36" s="125">
        <v>1100</v>
      </c>
      <c r="P36" s="125">
        <v>1200</v>
      </c>
      <c r="Q36" s="125">
        <v>1400</v>
      </c>
      <c r="R36" s="125">
        <v>1500</v>
      </c>
    </row>
    <row r="37" spans="1:18" hidden="1" outlineLevel="1">
      <c r="A37" s="77" t="s">
        <v>223</v>
      </c>
      <c r="B37" s="131" t="s">
        <v>295</v>
      </c>
      <c r="C37" s="128" t="s">
        <v>296</v>
      </c>
      <c r="D37" s="125">
        <v>192</v>
      </c>
      <c r="E37" s="125">
        <v>7</v>
      </c>
      <c r="F37" s="125">
        <v>192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2"/>
    </row>
    <row r="38" spans="1:18" s="92" customFormat="1" ht="12" customHeight="1" collapsed="1">
      <c r="A38" s="90"/>
      <c r="B38" s="212">
        <v>633</v>
      </c>
      <c r="C38" s="276" t="s">
        <v>49</v>
      </c>
      <c r="D38" s="124">
        <v>10534</v>
      </c>
      <c r="E38" s="124">
        <v>313</v>
      </c>
      <c r="F38" s="124">
        <v>4931</v>
      </c>
      <c r="G38" s="127">
        <v>5664</v>
      </c>
      <c r="H38" s="127"/>
      <c r="I38" s="127">
        <v>12863</v>
      </c>
      <c r="J38" s="127">
        <f t="shared" ref="J38:K38" si="7">SUM(J48:J61)</f>
        <v>15337.759999999998</v>
      </c>
      <c r="K38" s="127">
        <f t="shared" si="7"/>
        <v>9497.57</v>
      </c>
      <c r="L38" s="127">
        <f>SUM(L48:L61)</f>
        <v>9872</v>
      </c>
      <c r="M38" s="127">
        <f>SUM(M48:M63)</f>
        <v>12074.91</v>
      </c>
      <c r="N38" s="127">
        <f t="shared" ref="N38" si="8">SUM(N48:N61)</f>
        <v>13072</v>
      </c>
      <c r="O38" s="127">
        <f>SUM(O48:O63)</f>
        <v>19154.400000000001</v>
      </c>
      <c r="P38" s="127">
        <f>SUM(P48:P63)</f>
        <v>12972</v>
      </c>
      <c r="Q38" s="127">
        <f t="shared" ref="Q38:R38" si="9">SUM(Q48:Q63)</f>
        <v>13322</v>
      </c>
      <c r="R38" s="127">
        <f t="shared" si="9"/>
        <v>13422</v>
      </c>
    </row>
    <row r="39" spans="1:18" s="92" customFormat="1" ht="12" hidden="1" customHeight="1">
      <c r="A39" s="90"/>
      <c r="B39" s="132"/>
      <c r="C39" s="2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88"/>
    </row>
    <row r="40" spans="1:18" s="92" customFormat="1" ht="12" hidden="1" customHeight="1">
      <c r="A40" s="90"/>
      <c r="B40" s="132">
        <v>633004</v>
      </c>
      <c r="C40" s="224" t="s">
        <v>297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88"/>
    </row>
    <row r="41" spans="1:18" ht="12" hidden="1" customHeight="1" outlineLevel="1">
      <c r="A41" s="77"/>
      <c r="B41" s="131">
        <v>633001</v>
      </c>
      <c r="C41" s="128" t="s">
        <v>88</v>
      </c>
      <c r="D41" s="125">
        <v>500</v>
      </c>
      <c r="E41" s="125">
        <v>15</v>
      </c>
      <c r="F41" s="125">
        <v>670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2"/>
    </row>
    <row r="42" spans="1:18" ht="12" hidden="1" customHeight="1" outlineLevel="1">
      <c r="A42" s="77"/>
      <c r="B42" s="130" t="s">
        <v>7</v>
      </c>
      <c r="C42" s="128" t="s">
        <v>89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2"/>
    </row>
    <row r="43" spans="1:18" ht="12" hidden="1" customHeight="1" outlineLevel="1">
      <c r="A43" s="77"/>
      <c r="B43" s="131">
        <v>633004</v>
      </c>
      <c r="C43" s="128" t="s">
        <v>270</v>
      </c>
      <c r="D43" s="125">
        <v>30</v>
      </c>
      <c r="E43" s="125"/>
      <c r="F43" s="125">
        <v>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2"/>
    </row>
    <row r="44" spans="1:18" ht="12" hidden="1" customHeight="1" outlineLevel="1">
      <c r="A44" s="77"/>
      <c r="B44" s="131">
        <v>633004</v>
      </c>
      <c r="C44" s="128" t="s">
        <v>297</v>
      </c>
      <c r="D44" s="125">
        <v>423</v>
      </c>
      <c r="E44" s="125">
        <v>13</v>
      </c>
      <c r="F44" s="125">
        <v>0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2"/>
    </row>
    <row r="45" spans="1:18" ht="12" hidden="1" customHeight="1" outlineLevel="1">
      <c r="A45" s="77"/>
      <c r="B45" s="131" t="s">
        <v>298</v>
      </c>
      <c r="C45" s="128" t="s">
        <v>299</v>
      </c>
      <c r="D45" s="125">
        <v>675</v>
      </c>
      <c r="E45" s="125">
        <v>20</v>
      </c>
      <c r="F45" s="125">
        <v>0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2"/>
    </row>
    <row r="46" spans="1:18" ht="12" hidden="1" customHeight="1" outlineLevel="1">
      <c r="A46" s="77"/>
      <c r="B46" s="131" t="s">
        <v>300</v>
      </c>
      <c r="C46" s="128" t="s">
        <v>301</v>
      </c>
      <c r="D46" s="125">
        <v>332</v>
      </c>
      <c r="E46" s="125">
        <v>10</v>
      </c>
      <c r="F46" s="125">
        <v>0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2"/>
    </row>
    <row r="47" spans="1:18" ht="12" hidden="1" customHeight="1" outlineLevel="1">
      <c r="A47" s="77"/>
      <c r="B47" s="131" t="s">
        <v>328</v>
      </c>
      <c r="C47" s="128" t="s">
        <v>329</v>
      </c>
      <c r="D47" s="125">
        <v>978</v>
      </c>
      <c r="E47" s="125">
        <v>29</v>
      </c>
      <c r="F47" s="125">
        <v>0</v>
      </c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2"/>
    </row>
    <row r="48" spans="1:18" ht="12" customHeight="1" outlineLevel="1">
      <c r="A48" s="77"/>
      <c r="B48" s="131">
        <v>633001</v>
      </c>
      <c r="C48" s="128" t="s">
        <v>88</v>
      </c>
      <c r="D48" s="125"/>
      <c r="E48" s="125"/>
      <c r="F48" s="125">
        <v>400</v>
      </c>
      <c r="G48" s="125"/>
      <c r="H48" s="125"/>
      <c r="I48" s="125">
        <v>636</v>
      </c>
      <c r="J48" s="125">
        <v>0</v>
      </c>
      <c r="K48" s="125">
        <v>280</v>
      </c>
      <c r="L48" s="125">
        <v>800</v>
      </c>
      <c r="M48" s="125">
        <v>518.4</v>
      </c>
      <c r="N48" s="125">
        <v>1000</v>
      </c>
      <c r="O48" s="125"/>
      <c r="P48" s="125"/>
      <c r="Q48" s="125"/>
      <c r="R48" s="125"/>
    </row>
    <row r="49" spans="1:18" ht="12" customHeight="1" outlineLevel="1">
      <c r="A49" s="77"/>
      <c r="B49" s="131">
        <v>633002</v>
      </c>
      <c r="C49" s="128" t="s">
        <v>89</v>
      </c>
      <c r="D49" s="125">
        <v>20</v>
      </c>
      <c r="E49" s="125"/>
      <c r="F49" s="125"/>
      <c r="G49" s="125"/>
      <c r="H49" s="125"/>
      <c r="I49" s="125"/>
      <c r="J49" s="125">
        <v>565.9</v>
      </c>
      <c r="K49" s="125"/>
      <c r="L49" s="125"/>
      <c r="M49" s="125"/>
      <c r="N49" s="125"/>
      <c r="O49" s="125"/>
      <c r="P49" s="125"/>
      <c r="Q49" s="125"/>
      <c r="R49" s="2"/>
    </row>
    <row r="50" spans="1:18" ht="12" customHeight="1" outlineLevel="1">
      <c r="A50" s="77"/>
      <c r="B50" s="131">
        <v>633004</v>
      </c>
      <c r="C50" s="128" t="s">
        <v>451</v>
      </c>
      <c r="D50" s="125">
        <v>253</v>
      </c>
      <c r="E50" s="125"/>
      <c r="F50" s="125">
        <v>200</v>
      </c>
      <c r="G50" s="125">
        <v>0</v>
      </c>
      <c r="H50" s="125"/>
      <c r="I50" s="125">
        <v>990</v>
      </c>
      <c r="J50" s="125">
        <v>1150.19</v>
      </c>
      <c r="K50" s="125">
        <v>47.67</v>
      </c>
      <c r="L50" s="125"/>
      <c r="M50" s="125">
        <v>100</v>
      </c>
      <c r="N50" s="125">
        <v>350</v>
      </c>
      <c r="O50" s="125">
        <v>300</v>
      </c>
      <c r="P50" s="125">
        <v>100</v>
      </c>
      <c r="Q50" s="125">
        <v>100</v>
      </c>
      <c r="R50" s="125">
        <v>100</v>
      </c>
    </row>
    <row r="51" spans="1:18" ht="12" customHeight="1" outlineLevel="1">
      <c r="A51" s="77"/>
      <c r="B51" s="131">
        <v>633006</v>
      </c>
      <c r="C51" s="128" t="s">
        <v>90</v>
      </c>
      <c r="D51" s="125">
        <v>6917</v>
      </c>
      <c r="E51" s="125">
        <v>136</v>
      </c>
      <c r="F51" s="125">
        <v>2735</v>
      </c>
      <c r="G51" s="125">
        <v>4202</v>
      </c>
      <c r="H51" s="125"/>
      <c r="I51" s="125">
        <v>6965</v>
      </c>
      <c r="J51" s="125">
        <v>10698.43</v>
      </c>
      <c r="K51" s="125">
        <v>6860.27</v>
      </c>
      <c r="L51" s="125">
        <v>5500</v>
      </c>
      <c r="M51" s="125">
        <v>9319.66</v>
      </c>
      <c r="N51" s="125">
        <v>7000</v>
      </c>
      <c r="O51" s="125">
        <v>15000</v>
      </c>
      <c r="P51" s="125">
        <v>10000</v>
      </c>
      <c r="Q51" s="125">
        <v>10000</v>
      </c>
      <c r="R51" s="125">
        <v>10000</v>
      </c>
    </row>
    <row r="52" spans="1:18" ht="12" hidden="1" customHeight="1" outlineLevel="1">
      <c r="A52" s="77"/>
      <c r="B52" s="131" t="s">
        <v>226</v>
      </c>
      <c r="C52" s="128" t="s">
        <v>273</v>
      </c>
      <c r="D52" s="125">
        <v>300</v>
      </c>
      <c r="E52" s="125">
        <v>10</v>
      </c>
      <c r="F52" s="125">
        <v>300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2"/>
    </row>
    <row r="53" spans="1:18" ht="12" hidden="1" customHeight="1" outlineLevel="1">
      <c r="A53" s="77"/>
      <c r="B53" s="131" t="s">
        <v>227</v>
      </c>
      <c r="C53" s="128" t="s">
        <v>337</v>
      </c>
      <c r="D53" s="125">
        <v>2</v>
      </c>
      <c r="E53" s="125">
        <v>0</v>
      </c>
      <c r="F53" s="125">
        <v>332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2"/>
    </row>
    <row r="54" spans="1:18" ht="12" hidden="1" customHeight="1" outlineLevel="1">
      <c r="A54" s="77"/>
      <c r="B54" s="131" t="s">
        <v>228</v>
      </c>
      <c r="C54" s="128" t="s">
        <v>269</v>
      </c>
      <c r="D54" s="125">
        <v>0</v>
      </c>
      <c r="E54" s="125">
        <v>0</v>
      </c>
      <c r="F54" s="125">
        <v>332</v>
      </c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2"/>
    </row>
    <row r="55" spans="1:18" ht="12" customHeight="1" outlineLevel="1">
      <c r="A55" s="77"/>
      <c r="B55" s="131">
        <v>633009</v>
      </c>
      <c r="C55" s="128" t="s">
        <v>91</v>
      </c>
      <c r="D55" s="126">
        <v>339</v>
      </c>
      <c r="E55" s="126">
        <v>7</v>
      </c>
      <c r="F55" s="126">
        <v>200</v>
      </c>
      <c r="G55" s="125">
        <v>263</v>
      </c>
      <c r="H55" s="125"/>
      <c r="I55" s="125">
        <v>446</v>
      </c>
      <c r="J55" s="125">
        <v>467.98</v>
      </c>
      <c r="K55" s="125">
        <v>302.38</v>
      </c>
      <c r="L55" s="125">
        <v>450</v>
      </c>
      <c r="M55" s="125">
        <v>336.24</v>
      </c>
      <c r="N55" s="125">
        <v>300</v>
      </c>
      <c r="O55" s="125">
        <v>300</v>
      </c>
      <c r="P55" s="125">
        <v>400</v>
      </c>
      <c r="Q55" s="125">
        <v>400</v>
      </c>
      <c r="R55" s="125">
        <v>400</v>
      </c>
    </row>
    <row r="56" spans="1:18" ht="12" customHeight="1" outlineLevel="1">
      <c r="A56" s="77"/>
      <c r="B56" s="131">
        <v>633010</v>
      </c>
      <c r="C56" s="128" t="s">
        <v>302</v>
      </c>
      <c r="D56" s="126">
        <v>572</v>
      </c>
      <c r="E56" s="126">
        <v>3</v>
      </c>
      <c r="F56" s="126">
        <v>17</v>
      </c>
      <c r="G56" s="125">
        <v>27</v>
      </c>
      <c r="H56" s="125"/>
      <c r="I56" s="125">
        <v>39</v>
      </c>
      <c r="J56" s="125">
        <v>105.4</v>
      </c>
      <c r="K56" s="125">
        <v>21.28</v>
      </c>
      <c r="L56" s="125">
        <v>100</v>
      </c>
      <c r="M56" s="125"/>
      <c r="N56" s="125"/>
      <c r="O56" s="125"/>
      <c r="P56" s="125">
        <v>50</v>
      </c>
      <c r="Q56" s="125">
        <v>100</v>
      </c>
      <c r="R56" s="125">
        <v>100</v>
      </c>
    </row>
    <row r="57" spans="1:18" ht="12" hidden="1" customHeight="1" outlineLevel="1">
      <c r="A57" s="77"/>
      <c r="B57" s="131">
        <v>633013</v>
      </c>
      <c r="C57" s="128" t="s">
        <v>92</v>
      </c>
      <c r="D57" s="125">
        <v>30</v>
      </c>
      <c r="E57" s="125"/>
      <c r="F57" s="125">
        <v>30</v>
      </c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2"/>
    </row>
    <row r="58" spans="1:18" ht="12" customHeight="1" outlineLevel="1">
      <c r="A58" s="77"/>
      <c r="B58" s="131">
        <v>633013</v>
      </c>
      <c r="C58" s="128" t="s">
        <v>548</v>
      </c>
      <c r="D58" s="125"/>
      <c r="E58" s="125"/>
      <c r="F58" s="125"/>
      <c r="G58" s="125"/>
      <c r="H58" s="125"/>
      <c r="I58" s="125"/>
      <c r="J58" s="125">
        <v>22.32</v>
      </c>
      <c r="K58" s="125">
        <v>22.32</v>
      </c>
      <c r="L58" s="125">
        <v>22</v>
      </c>
      <c r="M58" s="125">
        <v>22.32</v>
      </c>
      <c r="N58" s="125">
        <v>22</v>
      </c>
      <c r="O58" s="125">
        <v>22.32</v>
      </c>
      <c r="P58" s="125">
        <v>22</v>
      </c>
      <c r="Q58" s="125">
        <v>22</v>
      </c>
      <c r="R58" s="125">
        <v>22</v>
      </c>
    </row>
    <row r="59" spans="1:18" ht="12" customHeight="1" outlineLevel="1">
      <c r="A59" s="77"/>
      <c r="B59" s="131">
        <v>633015</v>
      </c>
      <c r="C59" s="128" t="s">
        <v>542</v>
      </c>
      <c r="D59" s="125">
        <v>731</v>
      </c>
      <c r="E59" s="125">
        <v>20</v>
      </c>
      <c r="F59" s="125">
        <v>779</v>
      </c>
      <c r="G59" s="125">
        <v>730</v>
      </c>
      <c r="H59" s="125"/>
      <c r="I59" s="125">
        <v>924</v>
      </c>
      <c r="J59" s="125">
        <v>755.48</v>
      </c>
      <c r="K59" s="125">
        <v>741.09</v>
      </c>
      <c r="L59" s="125">
        <v>1000</v>
      </c>
      <c r="M59" s="125">
        <v>725.43</v>
      </c>
      <c r="N59" s="125">
        <v>900</v>
      </c>
      <c r="O59" s="125">
        <v>950</v>
      </c>
      <c r="P59" s="125">
        <v>1000</v>
      </c>
      <c r="Q59" s="125">
        <v>1100</v>
      </c>
      <c r="R59" s="125">
        <v>1200</v>
      </c>
    </row>
    <row r="60" spans="1:18" ht="12" hidden="1" customHeight="1" outlineLevel="1">
      <c r="A60" s="77"/>
      <c r="B60" s="131"/>
      <c r="C60" s="128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2"/>
    </row>
    <row r="61" spans="1:18" ht="12" customHeight="1" outlineLevel="1">
      <c r="A61" s="77"/>
      <c r="B61" s="131">
        <v>633016</v>
      </c>
      <c r="C61" s="128" t="s">
        <v>93</v>
      </c>
      <c r="D61" s="125">
        <v>1437</v>
      </c>
      <c r="E61" s="125">
        <v>40</v>
      </c>
      <c r="F61" s="125">
        <v>600</v>
      </c>
      <c r="G61" s="125">
        <v>442</v>
      </c>
      <c r="H61" s="125"/>
      <c r="I61" s="125">
        <v>2863</v>
      </c>
      <c r="J61" s="125">
        <v>1572.06</v>
      </c>
      <c r="K61" s="125">
        <v>1222.56</v>
      </c>
      <c r="L61" s="125">
        <v>2000</v>
      </c>
      <c r="M61" s="125">
        <v>1021.86</v>
      </c>
      <c r="N61" s="125">
        <v>3500</v>
      </c>
      <c r="O61" s="125">
        <v>2500</v>
      </c>
      <c r="P61" s="125">
        <v>1300</v>
      </c>
      <c r="Q61" s="125">
        <v>1500</v>
      </c>
      <c r="R61" s="125">
        <v>1500</v>
      </c>
    </row>
    <row r="62" spans="1:18" ht="12" hidden="1" customHeight="1" outlineLevel="1">
      <c r="A62" s="77"/>
      <c r="B62" s="131"/>
      <c r="C62" s="128" t="s">
        <v>335</v>
      </c>
      <c r="D62" s="125">
        <v>16600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2"/>
    </row>
    <row r="63" spans="1:18" ht="12" customHeight="1" outlineLevel="1">
      <c r="A63" s="77"/>
      <c r="B63" s="131">
        <v>633019</v>
      </c>
      <c r="C63" s="128" t="s">
        <v>634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>
        <v>31</v>
      </c>
      <c r="N63" s="125"/>
      <c r="O63" s="125">
        <v>82.08</v>
      </c>
      <c r="P63" s="125">
        <v>100</v>
      </c>
      <c r="Q63" s="125">
        <v>100</v>
      </c>
      <c r="R63" s="2">
        <v>100</v>
      </c>
    </row>
    <row r="64" spans="1:18" s="92" customFormat="1" ht="12" customHeight="1">
      <c r="A64" s="90"/>
      <c r="B64" s="212">
        <v>634</v>
      </c>
      <c r="C64" s="601" t="s">
        <v>8</v>
      </c>
      <c r="D64" s="124">
        <v>7395</v>
      </c>
      <c r="E64" s="124">
        <v>198</v>
      </c>
      <c r="F64" s="124">
        <v>7778</v>
      </c>
      <c r="G64" s="127">
        <v>10668</v>
      </c>
      <c r="H64" s="127"/>
      <c r="I64" s="127">
        <v>9405</v>
      </c>
      <c r="J64" s="127">
        <f t="shared" ref="J64:R64" si="10">SUM(J65:J70)</f>
        <v>8544.76</v>
      </c>
      <c r="K64" s="127">
        <f t="shared" si="10"/>
        <v>1757.27</v>
      </c>
      <c r="L64" s="127">
        <f t="shared" si="10"/>
        <v>3000</v>
      </c>
      <c r="M64" s="127">
        <f t="shared" si="10"/>
        <v>1694.06</v>
      </c>
      <c r="N64" s="127">
        <f t="shared" si="10"/>
        <v>2000</v>
      </c>
      <c r="O64" s="127">
        <f t="shared" si="10"/>
        <v>1998</v>
      </c>
      <c r="P64" s="127">
        <f t="shared" si="10"/>
        <v>1900</v>
      </c>
      <c r="Q64" s="127">
        <f t="shared" si="10"/>
        <v>2000</v>
      </c>
      <c r="R64" s="127">
        <f t="shared" si="10"/>
        <v>2100</v>
      </c>
    </row>
    <row r="65" spans="1:18" ht="12" customHeight="1" outlineLevel="1">
      <c r="A65" s="77"/>
      <c r="B65" s="130" t="s">
        <v>9</v>
      </c>
      <c r="C65" s="602" t="s">
        <v>553</v>
      </c>
      <c r="D65" s="126">
        <v>4082</v>
      </c>
      <c r="E65" s="126">
        <v>3</v>
      </c>
      <c r="F65" s="126">
        <v>5100</v>
      </c>
      <c r="G65" s="125">
        <v>6368</v>
      </c>
      <c r="H65" s="125"/>
      <c r="I65" s="125">
        <v>5588</v>
      </c>
      <c r="J65" s="125">
        <v>5987.88</v>
      </c>
      <c r="K65" s="125">
        <v>1226.04</v>
      </c>
      <c r="L65" s="125">
        <v>1500</v>
      </c>
      <c r="M65" s="125">
        <v>1125.67</v>
      </c>
      <c r="N65" s="125">
        <v>1200</v>
      </c>
      <c r="O65" s="125">
        <v>1200</v>
      </c>
      <c r="P65" s="125">
        <v>1300</v>
      </c>
      <c r="Q65" s="125">
        <v>1400</v>
      </c>
      <c r="R65" s="125">
        <v>1500</v>
      </c>
    </row>
    <row r="66" spans="1:18" ht="12" customHeight="1" outlineLevel="1">
      <c r="A66" s="77"/>
      <c r="B66" s="131">
        <v>634002</v>
      </c>
      <c r="C66" s="602" t="s">
        <v>95</v>
      </c>
      <c r="D66" s="126">
        <v>439</v>
      </c>
      <c r="E66" s="126">
        <v>4</v>
      </c>
      <c r="F66" s="126">
        <v>320</v>
      </c>
      <c r="G66" s="125">
        <v>485</v>
      </c>
      <c r="H66" s="125"/>
      <c r="I66" s="125">
        <v>1694</v>
      </c>
      <c r="J66" s="125">
        <v>1533.64</v>
      </c>
      <c r="K66" s="125">
        <v>360.3</v>
      </c>
      <c r="L66" s="125">
        <v>1000</v>
      </c>
      <c r="M66" s="125">
        <v>470.39</v>
      </c>
      <c r="N66" s="125">
        <v>700</v>
      </c>
      <c r="O66" s="125">
        <v>700</v>
      </c>
      <c r="P66" s="125">
        <v>500</v>
      </c>
      <c r="Q66" s="125">
        <v>500</v>
      </c>
      <c r="R66" s="125">
        <v>500</v>
      </c>
    </row>
    <row r="67" spans="1:18" ht="12" hidden="1" customHeight="1" outlineLevel="1">
      <c r="A67" s="77"/>
      <c r="B67" s="131" t="s">
        <v>229</v>
      </c>
      <c r="C67" s="602" t="s">
        <v>303</v>
      </c>
      <c r="D67" s="126">
        <v>995</v>
      </c>
      <c r="E67" s="126">
        <v>30</v>
      </c>
      <c r="F67" s="126">
        <v>995</v>
      </c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2"/>
    </row>
    <row r="68" spans="1:18" ht="12" hidden="1" customHeight="1" outlineLevel="1">
      <c r="A68" s="77"/>
      <c r="B68" s="131" t="s">
        <v>304</v>
      </c>
      <c r="C68" s="602" t="s">
        <v>230</v>
      </c>
      <c r="D68" s="126">
        <v>1950</v>
      </c>
      <c r="E68" s="126">
        <v>80</v>
      </c>
      <c r="F68" s="126">
        <v>2050</v>
      </c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2"/>
    </row>
    <row r="69" spans="1:18" ht="12" hidden="1" customHeight="1" outlineLevel="1">
      <c r="A69" s="77"/>
      <c r="B69" s="131"/>
      <c r="C69" s="602"/>
      <c r="D69" s="126"/>
      <c r="E69" s="126"/>
      <c r="F69" s="126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2"/>
    </row>
    <row r="70" spans="1:18" ht="12" customHeight="1" collapsed="1">
      <c r="A70" s="77"/>
      <c r="B70" s="131">
        <v>634003</v>
      </c>
      <c r="C70" s="602" t="s">
        <v>96</v>
      </c>
      <c r="D70" s="126">
        <v>2867</v>
      </c>
      <c r="E70" s="126">
        <v>81</v>
      </c>
      <c r="F70" s="126">
        <v>2358</v>
      </c>
      <c r="G70" s="125">
        <v>2543</v>
      </c>
      <c r="H70" s="125"/>
      <c r="I70" s="125">
        <v>2073</v>
      </c>
      <c r="J70" s="125">
        <v>1023.24</v>
      </c>
      <c r="K70" s="125">
        <v>170.93</v>
      </c>
      <c r="L70" s="125">
        <v>500</v>
      </c>
      <c r="M70" s="125">
        <v>98</v>
      </c>
      <c r="N70" s="125">
        <v>100</v>
      </c>
      <c r="O70" s="125">
        <v>98</v>
      </c>
      <c r="P70" s="125">
        <v>100</v>
      </c>
      <c r="Q70" s="125">
        <v>100</v>
      </c>
      <c r="R70" s="125">
        <v>100</v>
      </c>
    </row>
    <row r="71" spans="1:18" s="92" customFormat="1" ht="12" customHeight="1">
      <c r="A71" s="90"/>
      <c r="B71" s="212">
        <v>635</v>
      </c>
      <c r="C71" s="601" t="s">
        <v>50</v>
      </c>
      <c r="D71" s="124">
        <v>1117</v>
      </c>
      <c r="E71" s="124">
        <v>377</v>
      </c>
      <c r="F71" s="124">
        <v>1247</v>
      </c>
      <c r="G71" s="127">
        <v>2849</v>
      </c>
      <c r="H71" s="127"/>
      <c r="I71" s="127">
        <v>1651</v>
      </c>
      <c r="J71" s="127">
        <f t="shared" ref="J71:K71" si="11">SUM(J76:J89)</f>
        <v>2102.11</v>
      </c>
      <c r="K71" s="127">
        <f t="shared" si="11"/>
        <v>1604.82</v>
      </c>
      <c r="L71" s="127">
        <f>SUM(L76:L89)</f>
        <v>8753</v>
      </c>
      <c r="M71" s="127">
        <f>SUM(M76:M87)</f>
        <v>9176.83</v>
      </c>
      <c r="N71" s="127">
        <f t="shared" ref="N71:R71" si="12">SUM(N76:N87)</f>
        <v>3500</v>
      </c>
      <c r="O71" s="127">
        <f t="shared" si="12"/>
        <v>5839.49</v>
      </c>
      <c r="P71" s="127">
        <f t="shared" si="12"/>
        <v>3454</v>
      </c>
      <c r="Q71" s="127">
        <f t="shared" si="12"/>
        <v>2206</v>
      </c>
      <c r="R71" s="127">
        <f t="shared" si="12"/>
        <v>2293</v>
      </c>
    </row>
    <row r="72" spans="1:18" ht="12" hidden="1" customHeight="1" outlineLevel="1">
      <c r="A72" s="77"/>
      <c r="B72" s="130" t="s">
        <v>10</v>
      </c>
      <c r="C72" s="602" t="s">
        <v>97</v>
      </c>
      <c r="D72" s="125">
        <v>500</v>
      </c>
      <c r="E72" s="126">
        <v>15</v>
      </c>
      <c r="F72" s="126">
        <v>332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2"/>
    </row>
    <row r="73" spans="1:18" ht="12" hidden="1" customHeight="1" outlineLevel="1">
      <c r="A73" s="77"/>
      <c r="B73" s="130" t="s">
        <v>11</v>
      </c>
      <c r="C73" s="602" t="s">
        <v>98</v>
      </c>
      <c r="D73" s="126"/>
      <c r="E73" s="126"/>
      <c r="F73" s="126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2"/>
    </row>
    <row r="74" spans="1:18" ht="12" hidden="1" customHeight="1" outlineLevel="1">
      <c r="A74" s="77"/>
      <c r="B74" s="131">
        <v>635009</v>
      </c>
      <c r="C74" s="602" t="s">
        <v>305</v>
      </c>
      <c r="D74" s="126">
        <v>0</v>
      </c>
      <c r="E74" s="126">
        <v>13</v>
      </c>
      <c r="F74" s="126">
        <v>432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2"/>
    </row>
    <row r="75" spans="1:18" ht="12" hidden="1" customHeight="1" outlineLevel="1">
      <c r="A75" s="77"/>
      <c r="B75" s="131">
        <v>635004</v>
      </c>
      <c r="C75" s="602" t="s">
        <v>311</v>
      </c>
      <c r="D75" s="125"/>
      <c r="E75" s="126">
        <v>8</v>
      </c>
      <c r="F75" s="126">
        <v>332</v>
      </c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2"/>
    </row>
    <row r="76" spans="1:18" ht="12" customHeight="1" outlineLevel="1">
      <c r="A76" s="77"/>
      <c r="B76" s="131">
        <v>635002</v>
      </c>
      <c r="C76" s="602" t="s">
        <v>367</v>
      </c>
      <c r="D76" s="125">
        <v>403</v>
      </c>
      <c r="E76" s="126"/>
      <c r="F76" s="126">
        <v>57</v>
      </c>
      <c r="G76" s="125"/>
      <c r="H76" s="125"/>
      <c r="I76" s="125"/>
      <c r="J76" s="125">
        <v>81.31</v>
      </c>
      <c r="K76" s="125">
        <v>234.72</v>
      </c>
      <c r="L76" s="125">
        <v>500</v>
      </c>
      <c r="M76" s="125">
        <v>78</v>
      </c>
      <c r="N76" s="125">
        <v>100</v>
      </c>
      <c r="O76" s="125">
        <v>303.10000000000002</v>
      </c>
      <c r="P76" s="125">
        <v>300</v>
      </c>
      <c r="Q76" s="125">
        <v>300</v>
      </c>
      <c r="R76" s="125">
        <v>300</v>
      </c>
    </row>
    <row r="77" spans="1:18" ht="12" customHeight="1" outlineLevel="1">
      <c r="A77" s="77"/>
      <c r="B77" s="131">
        <v>635004</v>
      </c>
      <c r="C77" s="602" t="s">
        <v>368</v>
      </c>
      <c r="D77" s="125">
        <v>108</v>
      </c>
      <c r="E77" s="126"/>
      <c r="F77" s="126">
        <v>663</v>
      </c>
      <c r="G77" s="125">
        <v>595</v>
      </c>
      <c r="H77" s="125"/>
      <c r="I77" s="125">
        <v>909</v>
      </c>
      <c r="J77" s="125">
        <v>427.6</v>
      </c>
      <c r="K77" s="125">
        <v>900.9</v>
      </c>
      <c r="L77" s="125">
        <v>600</v>
      </c>
      <c r="M77" s="125">
        <v>1076.06</v>
      </c>
      <c r="N77" s="125">
        <v>1000</v>
      </c>
      <c r="O77" s="125">
        <v>1288.29</v>
      </c>
      <c r="P77" s="125">
        <v>630</v>
      </c>
      <c r="Q77" s="125">
        <v>1300</v>
      </c>
      <c r="R77" s="125">
        <v>1300</v>
      </c>
    </row>
    <row r="78" spans="1:18" ht="12" hidden="1" customHeight="1" outlineLevel="1">
      <c r="A78" s="77"/>
      <c r="B78" s="131">
        <v>635006</v>
      </c>
      <c r="C78" s="602" t="s">
        <v>306</v>
      </c>
      <c r="D78" s="125">
        <v>1500</v>
      </c>
      <c r="E78" s="126">
        <v>190</v>
      </c>
      <c r="F78" s="126">
        <v>0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2"/>
    </row>
    <row r="79" spans="1:18" ht="12" hidden="1" customHeight="1" outlineLevel="1">
      <c r="A79" s="77"/>
      <c r="B79" s="131">
        <v>635002</v>
      </c>
      <c r="C79" s="602" t="s">
        <v>98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2"/>
    </row>
    <row r="80" spans="1:18" ht="12" hidden="1" customHeight="1" outlineLevel="1">
      <c r="A80" s="77"/>
      <c r="B80" s="131" t="s">
        <v>308</v>
      </c>
      <c r="C80" s="602" t="s">
        <v>307</v>
      </c>
      <c r="D80" s="125">
        <v>2600</v>
      </c>
      <c r="E80" s="125">
        <v>78</v>
      </c>
      <c r="F80" s="125">
        <v>0</v>
      </c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2"/>
    </row>
    <row r="81" spans="1:18" ht="12" hidden="1" customHeight="1" outlineLevel="1">
      <c r="A81" s="77"/>
      <c r="B81" s="131" t="s">
        <v>310</v>
      </c>
      <c r="C81" s="602" t="s">
        <v>309</v>
      </c>
      <c r="D81" s="125">
        <v>0</v>
      </c>
      <c r="E81" s="125">
        <v>0</v>
      </c>
      <c r="F81" s="125">
        <v>0</v>
      </c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2"/>
    </row>
    <row r="82" spans="1:18" ht="12" customHeight="1" outlineLevel="1">
      <c r="A82" s="77"/>
      <c r="B82" s="131">
        <v>635006</v>
      </c>
      <c r="C82" s="602" t="s">
        <v>507</v>
      </c>
      <c r="D82" s="125">
        <v>549</v>
      </c>
      <c r="E82" s="125">
        <v>60</v>
      </c>
      <c r="F82" s="125">
        <v>0</v>
      </c>
      <c r="G82" s="125">
        <v>1675</v>
      </c>
      <c r="H82" s="125"/>
      <c r="I82" s="125">
        <v>240</v>
      </c>
      <c r="J82" s="125">
        <v>1088</v>
      </c>
      <c r="K82" s="125"/>
      <c r="L82" s="125">
        <v>6653</v>
      </c>
      <c r="M82" s="125">
        <v>7405.07</v>
      </c>
      <c r="N82" s="125">
        <v>2000</v>
      </c>
      <c r="O82" s="125">
        <v>3732.1</v>
      </c>
      <c r="P82" s="125">
        <v>2000</v>
      </c>
      <c r="Q82" s="125"/>
      <c r="R82" s="125"/>
    </row>
    <row r="83" spans="1:18" ht="12" hidden="1" customHeight="1" outlineLevel="1">
      <c r="A83" s="77"/>
      <c r="B83" s="131">
        <v>635004</v>
      </c>
      <c r="C83" s="602" t="s">
        <v>100</v>
      </c>
      <c r="D83" s="125">
        <v>682</v>
      </c>
      <c r="E83" s="125">
        <v>13</v>
      </c>
      <c r="F83" s="125">
        <v>500</v>
      </c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2"/>
    </row>
    <row r="84" spans="1:18" s="92" customFormat="1" ht="12" hidden="1" customHeight="1">
      <c r="A84" s="90"/>
      <c r="B84" s="132">
        <v>636</v>
      </c>
      <c r="C84" s="603" t="s">
        <v>101</v>
      </c>
      <c r="D84" s="124">
        <f>D85</f>
        <v>200</v>
      </c>
      <c r="E84" s="124"/>
      <c r="F84" s="124">
        <f>F85</f>
        <v>250</v>
      </c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88"/>
    </row>
    <row r="85" spans="1:18" ht="11.25" hidden="1" customHeight="1" outlineLevel="1">
      <c r="A85" s="77"/>
      <c r="B85" s="131">
        <v>636001</v>
      </c>
      <c r="C85" s="602" t="s">
        <v>99</v>
      </c>
      <c r="D85" s="125">
        <v>200</v>
      </c>
      <c r="E85" s="125"/>
      <c r="F85" s="125">
        <v>250</v>
      </c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2"/>
    </row>
    <row r="86" spans="1:18" ht="11.25" hidden="1" customHeight="1" outlineLevel="1">
      <c r="A86" s="77"/>
      <c r="B86" s="131" t="s">
        <v>342</v>
      </c>
      <c r="C86" s="602" t="s">
        <v>343</v>
      </c>
      <c r="D86" s="125">
        <v>10000</v>
      </c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2"/>
    </row>
    <row r="87" spans="1:18" ht="11.25" customHeight="1" outlineLevel="1">
      <c r="A87" s="77"/>
      <c r="B87" s="131">
        <v>635009</v>
      </c>
      <c r="C87" s="602" t="s">
        <v>508</v>
      </c>
      <c r="D87" s="125">
        <v>57</v>
      </c>
      <c r="E87" s="125"/>
      <c r="F87" s="125">
        <v>527</v>
      </c>
      <c r="G87" s="125">
        <v>579</v>
      </c>
      <c r="H87" s="125"/>
      <c r="I87" s="125">
        <v>474</v>
      </c>
      <c r="J87" s="125">
        <v>505.2</v>
      </c>
      <c r="K87" s="125">
        <v>469.2</v>
      </c>
      <c r="L87" s="125">
        <v>1000</v>
      </c>
      <c r="M87" s="125">
        <v>617.70000000000005</v>
      </c>
      <c r="N87" s="125">
        <v>400</v>
      </c>
      <c r="O87" s="125">
        <v>516</v>
      </c>
      <c r="P87" s="125">
        <v>524</v>
      </c>
      <c r="Q87" s="125">
        <v>606</v>
      </c>
      <c r="R87" s="125">
        <v>693</v>
      </c>
    </row>
    <row r="88" spans="1:18" ht="11.25" hidden="1" customHeight="1" outlineLevel="1">
      <c r="A88" s="77"/>
      <c r="B88" s="131">
        <v>636002</v>
      </c>
      <c r="C88" s="602" t="s">
        <v>452</v>
      </c>
      <c r="D88" s="125"/>
      <c r="E88" s="125"/>
      <c r="F88" s="125"/>
      <c r="G88" s="125"/>
      <c r="H88" s="125"/>
      <c r="I88" s="125">
        <v>28</v>
      </c>
      <c r="J88" s="125"/>
      <c r="K88" s="125"/>
      <c r="L88" s="125"/>
      <c r="M88" s="125"/>
      <c r="N88" s="125"/>
      <c r="O88" s="125"/>
      <c r="P88" s="125"/>
      <c r="Q88" s="125"/>
      <c r="R88" s="2"/>
    </row>
    <row r="89" spans="1:18" ht="11.25" hidden="1" customHeight="1" outlineLevel="1">
      <c r="A89" s="77"/>
      <c r="B89" s="131">
        <v>636001</v>
      </c>
      <c r="C89" s="602" t="s">
        <v>101</v>
      </c>
      <c r="D89" s="127">
        <v>30</v>
      </c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2"/>
    </row>
    <row r="90" spans="1:18" ht="11.25" customHeight="1" outlineLevel="1">
      <c r="A90" s="77"/>
      <c r="B90" s="582">
        <v>636</v>
      </c>
      <c r="C90" s="602"/>
      <c r="D90" s="127"/>
      <c r="E90" s="125"/>
      <c r="F90" s="125"/>
      <c r="G90" s="125"/>
      <c r="H90" s="125"/>
      <c r="I90" s="125"/>
      <c r="J90" s="127"/>
      <c r="K90" s="127"/>
      <c r="L90" s="127"/>
      <c r="M90" s="127">
        <f>M91</f>
        <v>155</v>
      </c>
      <c r="N90" s="127"/>
      <c r="O90" s="127"/>
      <c r="P90" s="127">
        <f>P91</f>
        <v>0</v>
      </c>
      <c r="Q90" s="127">
        <f>Q91</f>
        <v>0</v>
      </c>
      <c r="R90" s="127">
        <f>R91</f>
        <v>0</v>
      </c>
    </row>
    <row r="91" spans="1:18" ht="11.25" customHeight="1" outlineLevel="1">
      <c r="A91" s="77"/>
      <c r="B91" s="131">
        <v>636002</v>
      </c>
      <c r="C91" s="602" t="s">
        <v>100</v>
      </c>
      <c r="D91" s="127"/>
      <c r="E91" s="125"/>
      <c r="F91" s="125"/>
      <c r="G91" s="125"/>
      <c r="H91" s="125"/>
      <c r="I91" s="125"/>
      <c r="J91" s="125"/>
      <c r="K91" s="125"/>
      <c r="L91" s="125"/>
      <c r="M91" s="125">
        <v>155</v>
      </c>
      <c r="N91" s="125"/>
      <c r="O91" s="125"/>
      <c r="P91" s="125"/>
      <c r="Q91" s="125"/>
      <c r="R91" s="2"/>
    </row>
    <row r="92" spans="1:18" s="92" customFormat="1" ht="12" customHeight="1">
      <c r="A92" s="90"/>
      <c r="B92" s="212">
        <v>637</v>
      </c>
      <c r="C92" s="601" t="s">
        <v>51</v>
      </c>
      <c r="D92" s="124">
        <v>16235</v>
      </c>
      <c r="E92" s="124">
        <v>250</v>
      </c>
      <c r="F92" s="124">
        <v>24929</v>
      </c>
      <c r="G92" s="127">
        <v>15218</v>
      </c>
      <c r="H92" s="127"/>
      <c r="I92" s="127">
        <v>16593</v>
      </c>
      <c r="J92" s="127">
        <f t="shared" ref="J92:L92" si="13">SUM(J93:J104)</f>
        <v>16768.560000000001</v>
      </c>
      <c r="K92" s="127">
        <f t="shared" si="13"/>
        <v>15030.070000000002</v>
      </c>
      <c r="L92" s="127">
        <f t="shared" si="13"/>
        <v>18550</v>
      </c>
      <c r="M92" s="127">
        <f>SUM(M93:M106)</f>
        <v>24158.48</v>
      </c>
      <c r="N92" s="127">
        <f t="shared" ref="N92" si="14">SUM(N93:N104)</f>
        <v>17315</v>
      </c>
      <c r="O92" s="127">
        <f>SUM(O93:O106)</f>
        <v>27251.23</v>
      </c>
      <c r="P92" s="127">
        <f t="shared" ref="P92:R92" si="15">SUM(P93:P106)</f>
        <v>21860</v>
      </c>
      <c r="Q92" s="127">
        <f t="shared" si="15"/>
        <v>21660</v>
      </c>
      <c r="R92" s="127">
        <f t="shared" si="15"/>
        <v>21860</v>
      </c>
    </row>
    <row r="93" spans="1:18" ht="12" customHeight="1" outlineLevel="2">
      <c r="A93" s="77"/>
      <c r="B93" s="78" t="s">
        <v>12</v>
      </c>
      <c r="C93" s="604" t="s">
        <v>102</v>
      </c>
      <c r="D93" s="125">
        <v>60</v>
      </c>
      <c r="E93" s="125">
        <v>10</v>
      </c>
      <c r="F93" s="125">
        <v>430</v>
      </c>
      <c r="G93" s="125">
        <v>257</v>
      </c>
      <c r="H93" s="125"/>
      <c r="I93" s="125">
        <v>481</v>
      </c>
      <c r="J93" s="125">
        <v>689</v>
      </c>
      <c r="K93" s="125">
        <v>393</v>
      </c>
      <c r="L93" s="125">
        <v>700</v>
      </c>
      <c r="M93" s="125">
        <v>527.5</v>
      </c>
      <c r="N93" s="125">
        <v>700</v>
      </c>
      <c r="O93" s="125">
        <v>1600</v>
      </c>
      <c r="P93" s="125">
        <v>2000</v>
      </c>
      <c r="Q93" s="125">
        <v>2100</v>
      </c>
      <c r="R93" s="125">
        <v>2200</v>
      </c>
    </row>
    <row r="94" spans="1:18" ht="12" customHeight="1" outlineLevel="2">
      <c r="A94" s="77"/>
      <c r="B94" s="78">
        <v>637002</v>
      </c>
      <c r="C94" s="50" t="s">
        <v>549</v>
      </c>
      <c r="D94" s="125">
        <v>500</v>
      </c>
      <c r="E94" s="125"/>
      <c r="F94" s="125">
        <v>2087</v>
      </c>
      <c r="G94" s="125">
        <v>170</v>
      </c>
      <c r="H94" s="125"/>
      <c r="I94" s="125">
        <v>1750</v>
      </c>
      <c r="J94" s="125">
        <v>190</v>
      </c>
      <c r="K94" s="125"/>
      <c r="L94" s="125"/>
      <c r="M94" s="125">
        <v>970</v>
      </c>
      <c r="N94" s="125">
        <v>100</v>
      </c>
      <c r="O94" s="125">
        <v>2505</v>
      </c>
      <c r="P94" s="125">
        <v>500</v>
      </c>
      <c r="Q94" s="125">
        <v>1000</v>
      </c>
      <c r="R94" s="125">
        <v>1000</v>
      </c>
    </row>
    <row r="95" spans="1:18" ht="12" customHeight="1" outlineLevel="2">
      <c r="A95" s="77"/>
      <c r="B95" s="49">
        <v>637004</v>
      </c>
      <c r="C95" s="50" t="s">
        <v>103</v>
      </c>
      <c r="D95" s="125">
        <v>7161</v>
      </c>
      <c r="E95" s="125">
        <v>40</v>
      </c>
      <c r="F95" s="125">
        <v>2450</v>
      </c>
      <c r="G95" s="125">
        <v>6570</v>
      </c>
      <c r="H95" s="125"/>
      <c r="I95" s="125">
        <v>5370</v>
      </c>
      <c r="J95" s="125">
        <v>5952.66</v>
      </c>
      <c r="K95" s="125">
        <v>2621.4</v>
      </c>
      <c r="L95" s="125">
        <v>8000</v>
      </c>
      <c r="M95" s="125">
        <v>4785.7</v>
      </c>
      <c r="N95" s="125">
        <v>8000</v>
      </c>
      <c r="O95" s="125">
        <v>7000</v>
      </c>
      <c r="P95" s="125">
        <v>9000</v>
      </c>
      <c r="Q95" s="125">
        <v>9000</v>
      </c>
      <c r="R95" s="125">
        <v>9000</v>
      </c>
    </row>
    <row r="96" spans="1:18" ht="12" customHeight="1" outlineLevel="2">
      <c r="A96" s="77"/>
      <c r="B96" s="49">
        <v>637005</v>
      </c>
      <c r="C96" s="50" t="s">
        <v>104</v>
      </c>
      <c r="D96" s="126">
        <v>480</v>
      </c>
      <c r="E96" s="126">
        <v>15</v>
      </c>
      <c r="F96" s="126">
        <v>11517</v>
      </c>
      <c r="G96" s="125">
        <v>1160</v>
      </c>
      <c r="H96" s="125"/>
      <c r="I96" s="125">
        <v>552</v>
      </c>
      <c r="J96" s="125">
        <v>2996</v>
      </c>
      <c r="K96" s="125">
        <v>3830</v>
      </c>
      <c r="L96" s="125">
        <v>550</v>
      </c>
      <c r="M96" s="125">
        <v>5735</v>
      </c>
      <c r="N96" s="125">
        <v>660</v>
      </c>
      <c r="O96" s="125">
        <v>660</v>
      </c>
      <c r="P96" s="125">
        <v>660</v>
      </c>
      <c r="Q96" s="125">
        <v>660</v>
      </c>
      <c r="R96" s="125">
        <v>660</v>
      </c>
    </row>
    <row r="97" spans="1:18" ht="12" hidden="1" customHeight="1" outlineLevel="2">
      <c r="A97" s="77"/>
      <c r="B97" s="49" t="s">
        <v>271</v>
      </c>
      <c r="C97" s="50" t="s">
        <v>272</v>
      </c>
      <c r="D97" s="125">
        <v>250</v>
      </c>
      <c r="E97" s="125"/>
      <c r="F97" s="125">
        <v>50</v>
      </c>
      <c r="G97" s="125"/>
      <c r="H97" s="125"/>
      <c r="I97" s="125"/>
      <c r="J97" s="125"/>
      <c r="K97" s="125"/>
      <c r="L97" s="125"/>
      <c r="M97" s="125"/>
      <c r="N97" s="125"/>
      <c r="O97" s="303"/>
      <c r="P97" s="303"/>
      <c r="Q97" s="303"/>
      <c r="R97" s="2"/>
    </row>
    <row r="98" spans="1:18" ht="12" customHeight="1" outlineLevel="2">
      <c r="A98" s="77"/>
      <c r="B98" s="49">
        <v>637011</v>
      </c>
      <c r="C98" s="50" t="s">
        <v>589</v>
      </c>
      <c r="D98" s="125"/>
      <c r="E98" s="125"/>
      <c r="F98" s="125"/>
      <c r="G98" s="125"/>
      <c r="H98" s="125"/>
      <c r="I98" s="125"/>
      <c r="J98" s="125"/>
      <c r="K98" s="125"/>
      <c r="L98" s="125"/>
      <c r="M98" s="125">
        <v>100</v>
      </c>
      <c r="N98" s="125">
        <v>100</v>
      </c>
      <c r="O98" s="125"/>
      <c r="P98" s="125">
        <v>100</v>
      </c>
      <c r="Q98" s="125">
        <v>100</v>
      </c>
      <c r="R98" s="125">
        <v>100</v>
      </c>
    </row>
    <row r="99" spans="1:18" ht="12" customHeight="1" outlineLevel="2">
      <c r="A99" s="77"/>
      <c r="B99" s="49">
        <v>637014</v>
      </c>
      <c r="C99" s="50" t="s">
        <v>438</v>
      </c>
      <c r="D99" s="125">
        <v>2477</v>
      </c>
      <c r="E99" s="126">
        <v>53</v>
      </c>
      <c r="F99" s="126">
        <v>1760</v>
      </c>
      <c r="G99" s="125">
        <v>1523</v>
      </c>
      <c r="H99" s="125"/>
      <c r="I99" s="125">
        <v>1551</v>
      </c>
      <c r="J99" s="125">
        <v>2701.2</v>
      </c>
      <c r="K99" s="125">
        <v>2765.12</v>
      </c>
      <c r="L99" s="125">
        <v>2700</v>
      </c>
      <c r="M99" s="125">
        <v>3986.4</v>
      </c>
      <c r="N99" s="125">
        <v>2600</v>
      </c>
      <c r="O99" s="303">
        <v>4600</v>
      </c>
      <c r="P99" s="303">
        <v>3200</v>
      </c>
      <c r="Q99" s="303">
        <v>3300</v>
      </c>
      <c r="R99" s="2">
        <v>3400</v>
      </c>
    </row>
    <row r="100" spans="1:18" ht="12" customHeight="1" outlineLevel="2">
      <c r="A100" s="77"/>
      <c r="B100" s="49">
        <v>637015</v>
      </c>
      <c r="C100" s="50" t="s">
        <v>106</v>
      </c>
      <c r="D100" s="125">
        <v>236</v>
      </c>
      <c r="E100" s="125">
        <v>14</v>
      </c>
      <c r="F100" s="125">
        <v>540</v>
      </c>
      <c r="G100" s="125">
        <v>379</v>
      </c>
      <c r="H100" s="125"/>
      <c r="I100" s="125">
        <v>968</v>
      </c>
      <c r="J100" s="125">
        <v>1153.3699999999999</v>
      </c>
      <c r="K100" s="125">
        <v>1141.25</v>
      </c>
      <c r="L100" s="125">
        <v>1200</v>
      </c>
      <c r="M100" s="125">
        <v>1142.45</v>
      </c>
      <c r="N100" s="125">
        <v>1150</v>
      </c>
      <c r="O100" s="125">
        <v>1100</v>
      </c>
      <c r="P100" s="125">
        <v>1200</v>
      </c>
      <c r="Q100" s="125">
        <v>1200</v>
      </c>
      <c r="R100" s="125">
        <v>1200</v>
      </c>
    </row>
    <row r="101" spans="1:18" ht="12" customHeight="1" outlineLevel="2">
      <c r="A101" s="77"/>
      <c r="B101" s="49">
        <v>637016</v>
      </c>
      <c r="C101" s="50" t="s">
        <v>107</v>
      </c>
      <c r="D101" s="125">
        <v>658</v>
      </c>
      <c r="E101" s="125">
        <v>15</v>
      </c>
      <c r="F101" s="125">
        <v>545</v>
      </c>
      <c r="G101" s="125">
        <v>424</v>
      </c>
      <c r="H101" s="125"/>
      <c r="I101" s="125">
        <v>309</v>
      </c>
      <c r="J101" s="125">
        <v>278.62</v>
      </c>
      <c r="K101" s="125">
        <v>626.28</v>
      </c>
      <c r="L101" s="125">
        <v>700</v>
      </c>
      <c r="M101" s="125">
        <v>742.76</v>
      </c>
      <c r="N101" s="125">
        <v>700</v>
      </c>
      <c r="O101" s="303">
        <v>700</v>
      </c>
      <c r="P101" s="303">
        <v>800</v>
      </c>
      <c r="Q101" s="303">
        <v>800</v>
      </c>
      <c r="R101" s="2">
        <v>800</v>
      </c>
    </row>
    <row r="102" spans="1:18" ht="12" customHeight="1" outlineLevel="2">
      <c r="A102" s="77"/>
      <c r="B102" s="49">
        <v>637017</v>
      </c>
      <c r="C102" s="50" t="s">
        <v>314</v>
      </c>
      <c r="D102" s="125">
        <v>981</v>
      </c>
      <c r="E102" s="125">
        <v>30</v>
      </c>
      <c r="F102" s="125">
        <v>1080</v>
      </c>
      <c r="G102" s="125">
        <v>984</v>
      </c>
      <c r="H102" s="125"/>
      <c r="I102" s="125">
        <v>1040</v>
      </c>
      <c r="J102" s="125">
        <v>930</v>
      </c>
      <c r="K102" s="125">
        <v>993.6</v>
      </c>
      <c r="L102" s="125">
        <v>1100</v>
      </c>
      <c r="M102" s="125">
        <v>973.77</v>
      </c>
      <c r="N102" s="125">
        <v>900</v>
      </c>
      <c r="O102" s="125">
        <v>900</v>
      </c>
      <c r="P102" s="125">
        <v>800</v>
      </c>
      <c r="Q102" s="125">
        <v>900</v>
      </c>
      <c r="R102" s="125">
        <v>900</v>
      </c>
    </row>
    <row r="103" spans="1:18" ht="12" customHeight="1" outlineLevel="2">
      <c r="A103" s="77"/>
      <c r="B103" s="49">
        <v>637026</v>
      </c>
      <c r="C103" s="50" t="s">
        <v>313</v>
      </c>
      <c r="D103" s="125">
        <v>2111</v>
      </c>
      <c r="E103" s="125">
        <v>20</v>
      </c>
      <c r="F103" s="125">
        <v>2440</v>
      </c>
      <c r="G103" s="125">
        <v>1596</v>
      </c>
      <c r="H103" s="125"/>
      <c r="I103" s="125">
        <v>712</v>
      </c>
      <c r="J103" s="125">
        <v>400.98</v>
      </c>
      <c r="K103" s="125">
        <v>405</v>
      </c>
      <c r="L103" s="125">
        <v>600</v>
      </c>
      <c r="M103" s="125">
        <v>525</v>
      </c>
      <c r="N103" s="125">
        <v>405</v>
      </c>
      <c r="O103" s="125">
        <v>420</v>
      </c>
      <c r="P103" s="125">
        <v>600</v>
      </c>
      <c r="Q103" s="125">
        <v>600</v>
      </c>
      <c r="R103" s="125">
        <v>600</v>
      </c>
    </row>
    <row r="104" spans="1:18" ht="12" customHeight="1" outlineLevel="2">
      <c r="A104" s="77"/>
      <c r="B104" s="49">
        <v>637027</v>
      </c>
      <c r="C104" s="50" t="s">
        <v>109</v>
      </c>
      <c r="D104" s="125">
        <v>707</v>
      </c>
      <c r="E104" s="125">
        <v>40</v>
      </c>
      <c r="F104" s="125">
        <v>2000</v>
      </c>
      <c r="G104" s="125">
        <v>1945</v>
      </c>
      <c r="H104" s="125"/>
      <c r="I104" s="125">
        <v>3690</v>
      </c>
      <c r="J104" s="125">
        <v>1476.73</v>
      </c>
      <c r="K104" s="125">
        <v>2254.42</v>
      </c>
      <c r="L104" s="125">
        <v>3000</v>
      </c>
      <c r="M104" s="125">
        <v>4011.02</v>
      </c>
      <c r="N104" s="125">
        <v>2000</v>
      </c>
      <c r="O104" s="125">
        <v>4500</v>
      </c>
      <c r="P104" s="125">
        <v>3000</v>
      </c>
      <c r="Q104" s="125">
        <v>2000</v>
      </c>
      <c r="R104" s="125">
        <v>2000</v>
      </c>
    </row>
    <row r="105" spans="1:18" ht="12" customHeight="1" outlineLevel="2">
      <c r="A105" s="77"/>
      <c r="B105" s="49">
        <v>637035</v>
      </c>
      <c r="C105" s="50" t="s">
        <v>596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5">
        <v>56.88</v>
      </c>
      <c r="N105" s="125"/>
      <c r="O105" s="125"/>
      <c r="P105" s="125"/>
      <c r="Q105" s="125"/>
      <c r="R105" s="125"/>
    </row>
    <row r="106" spans="1:18" ht="12" customHeight="1" outlineLevel="2">
      <c r="A106" s="77"/>
      <c r="B106" s="49">
        <v>637037</v>
      </c>
      <c r="C106" s="50" t="s">
        <v>639</v>
      </c>
      <c r="D106" s="125"/>
      <c r="E106" s="125"/>
      <c r="F106" s="125"/>
      <c r="G106" s="125"/>
      <c r="H106" s="125"/>
      <c r="I106" s="125"/>
      <c r="J106" s="125"/>
      <c r="K106" s="125"/>
      <c r="L106" s="125"/>
      <c r="M106" s="125">
        <v>602</v>
      </c>
      <c r="N106" s="125"/>
      <c r="O106" s="125">
        <v>3266.23</v>
      </c>
      <c r="P106" s="125"/>
      <c r="Q106" s="125"/>
      <c r="R106" s="125"/>
    </row>
    <row r="107" spans="1:18" ht="12" customHeight="1" outlineLevel="2">
      <c r="A107" s="77"/>
      <c r="B107" s="214">
        <v>641009</v>
      </c>
      <c r="C107" s="231" t="s">
        <v>431</v>
      </c>
      <c r="D107" s="125"/>
      <c r="E107" s="125"/>
      <c r="F107" s="125"/>
      <c r="G107" s="125"/>
      <c r="H107" s="125"/>
      <c r="I107" s="127">
        <v>182</v>
      </c>
      <c r="J107" s="127">
        <v>206.82</v>
      </c>
      <c r="K107" s="127">
        <v>196</v>
      </c>
      <c r="L107" s="127">
        <v>200</v>
      </c>
      <c r="M107" s="127">
        <v>294.67</v>
      </c>
      <c r="N107" s="127">
        <v>300</v>
      </c>
      <c r="O107" s="127">
        <v>210</v>
      </c>
      <c r="P107" s="127">
        <v>300</v>
      </c>
      <c r="Q107" s="127">
        <v>300</v>
      </c>
      <c r="R107" s="127">
        <v>300</v>
      </c>
    </row>
    <row r="108" spans="1:18" ht="12" customHeight="1" outlineLevel="2">
      <c r="A108" s="77"/>
      <c r="B108" s="214">
        <v>641012</v>
      </c>
      <c r="C108" s="231" t="s">
        <v>369</v>
      </c>
      <c r="D108" s="127">
        <v>797</v>
      </c>
      <c r="E108" s="125"/>
      <c r="F108" s="127">
        <v>862</v>
      </c>
      <c r="G108" s="127">
        <v>1018</v>
      </c>
      <c r="H108" s="127"/>
      <c r="I108" s="127"/>
      <c r="J108" s="127"/>
      <c r="K108" s="127"/>
      <c r="L108" s="127"/>
      <c r="M108" s="127"/>
      <c r="N108" s="127"/>
      <c r="O108" s="304"/>
      <c r="P108" s="304"/>
      <c r="Q108" s="304"/>
      <c r="R108" s="2"/>
    </row>
    <row r="109" spans="1:18" ht="12" customHeight="1" outlineLevel="2">
      <c r="A109" s="77"/>
      <c r="B109" s="214">
        <v>641013</v>
      </c>
      <c r="C109" s="231" t="s">
        <v>369</v>
      </c>
      <c r="D109" s="127"/>
      <c r="E109" s="125"/>
      <c r="F109" s="127"/>
      <c r="G109" s="127"/>
      <c r="H109" s="127"/>
      <c r="I109" s="127">
        <v>1153</v>
      </c>
      <c r="J109" s="127">
        <v>870.87</v>
      </c>
      <c r="K109" s="127">
        <v>868.08</v>
      </c>
      <c r="L109" s="127">
        <v>796</v>
      </c>
      <c r="M109" s="127">
        <v>793.29</v>
      </c>
      <c r="N109" s="127">
        <v>870</v>
      </c>
      <c r="O109" s="127">
        <v>935.73</v>
      </c>
      <c r="P109" s="127">
        <v>936</v>
      </c>
      <c r="Q109" s="127">
        <v>936</v>
      </c>
      <c r="R109" s="127">
        <v>936</v>
      </c>
    </row>
    <row r="110" spans="1:18" ht="12" customHeight="1" outlineLevel="2">
      <c r="A110" s="230"/>
      <c r="B110" s="214">
        <v>640</v>
      </c>
      <c r="C110" s="231" t="s">
        <v>231</v>
      </c>
      <c r="D110" s="127">
        <v>7073</v>
      </c>
      <c r="E110" s="127">
        <v>207</v>
      </c>
      <c r="F110" s="127">
        <v>4284</v>
      </c>
      <c r="G110" s="127">
        <v>6234</v>
      </c>
      <c r="H110" s="127"/>
      <c r="I110" s="127">
        <v>5325</v>
      </c>
      <c r="J110" s="127">
        <f t="shared" ref="J110:L110" si="16">SUM(J115:J126)</f>
        <v>4604.7299999999996</v>
      </c>
      <c r="K110" s="127">
        <f t="shared" si="16"/>
        <v>4941.4399999999996</v>
      </c>
      <c r="L110" s="127">
        <f t="shared" si="16"/>
        <v>7238</v>
      </c>
      <c r="M110" s="127">
        <f>SUM(M115:M126)</f>
        <v>6058.31</v>
      </c>
      <c r="N110" s="127">
        <f t="shared" ref="N110:R110" si="17">SUM(N115:N126)</f>
        <v>5650</v>
      </c>
      <c r="O110" s="127">
        <f t="shared" si="17"/>
        <v>5955.7</v>
      </c>
      <c r="P110" s="127">
        <f t="shared" si="17"/>
        <v>8927</v>
      </c>
      <c r="Q110" s="127">
        <f t="shared" si="17"/>
        <v>6200</v>
      </c>
      <c r="R110" s="127">
        <f t="shared" si="17"/>
        <v>6200</v>
      </c>
    </row>
    <row r="111" spans="1:18" ht="12" hidden="1" customHeight="1" outlineLevel="2">
      <c r="A111" s="77"/>
      <c r="B111" s="49">
        <v>641012</v>
      </c>
      <c r="C111" s="50" t="s">
        <v>232</v>
      </c>
      <c r="D111" s="125">
        <v>730</v>
      </c>
      <c r="E111" s="125">
        <v>22</v>
      </c>
      <c r="F111" s="125">
        <v>27</v>
      </c>
      <c r="G111" s="125"/>
      <c r="H111" s="125"/>
      <c r="I111" s="125"/>
      <c r="J111" s="125"/>
      <c r="K111" s="125"/>
      <c r="L111" s="125"/>
      <c r="M111" s="125"/>
      <c r="N111" s="125"/>
      <c r="O111" s="303"/>
      <c r="P111" s="303"/>
      <c r="Q111" s="303"/>
      <c r="R111" s="2"/>
    </row>
    <row r="112" spans="1:18" ht="12" hidden="1" customHeight="1" outlineLevel="2">
      <c r="A112" s="77"/>
      <c r="B112" s="49">
        <v>642001</v>
      </c>
      <c r="C112" s="50" t="s">
        <v>233</v>
      </c>
      <c r="D112" s="125">
        <v>1</v>
      </c>
      <c r="E112" s="125"/>
      <c r="F112" s="125">
        <v>10</v>
      </c>
      <c r="G112" s="125"/>
      <c r="H112" s="125"/>
      <c r="I112" s="125"/>
      <c r="J112" s="125"/>
      <c r="K112" s="125"/>
      <c r="L112" s="125"/>
      <c r="M112" s="125"/>
      <c r="N112" s="125"/>
      <c r="O112" s="303"/>
      <c r="P112" s="303"/>
      <c r="Q112" s="303"/>
      <c r="R112" s="2"/>
    </row>
    <row r="113" spans="1:18" ht="12" hidden="1" customHeight="1" outlineLevel="2">
      <c r="A113" s="77"/>
      <c r="B113" s="49"/>
      <c r="C113" s="50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303"/>
      <c r="P113" s="303"/>
      <c r="Q113" s="303"/>
      <c r="R113" s="2"/>
    </row>
    <row r="114" spans="1:18" ht="12" hidden="1" customHeight="1" outlineLevel="2">
      <c r="A114" s="77"/>
      <c r="B114" s="49"/>
      <c r="C114" s="50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303"/>
      <c r="P114" s="303"/>
      <c r="Q114" s="303"/>
      <c r="R114" s="2"/>
    </row>
    <row r="115" spans="1:18" ht="12" customHeight="1" outlineLevel="2">
      <c r="A115" s="77"/>
      <c r="B115" s="49">
        <v>642001</v>
      </c>
      <c r="C115" s="50" t="s">
        <v>544</v>
      </c>
      <c r="D115" s="125">
        <v>1200</v>
      </c>
      <c r="E115" s="125">
        <v>36</v>
      </c>
      <c r="F115" s="125">
        <v>1600</v>
      </c>
      <c r="G115" s="125">
        <v>1600</v>
      </c>
      <c r="H115" s="125"/>
      <c r="I115" s="125">
        <v>1600</v>
      </c>
      <c r="J115" s="125">
        <v>1600</v>
      </c>
      <c r="K115" s="125">
        <v>1600</v>
      </c>
      <c r="L115" s="125">
        <v>1600</v>
      </c>
      <c r="M115" s="125">
        <v>1600</v>
      </c>
      <c r="N115" s="125">
        <v>1600</v>
      </c>
      <c r="O115" s="125">
        <v>1600</v>
      </c>
      <c r="P115" s="125">
        <v>1600</v>
      </c>
      <c r="Q115" s="125">
        <v>1600</v>
      </c>
      <c r="R115" s="125">
        <v>1600</v>
      </c>
    </row>
    <row r="116" spans="1:18" ht="12" customHeight="1" outlineLevel="2">
      <c r="A116" s="77"/>
      <c r="B116" s="49" t="s">
        <v>274</v>
      </c>
      <c r="C116" s="50" t="s">
        <v>545</v>
      </c>
      <c r="D116" s="125">
        <v>300</v>
      </c>
      <c r="E116" s="125">
        <v>4</v>
      </c>
      <c r="F116" s="125">
        <v>200</v>
      </c>
      <c r="G116" s="125">
        <v>200</v>
      </c>
      <c r="H116" s="125"/>
      <c r="I116" s="125">
        <v>200</v>
      </c>
      <c r="J116" s="125">
        <v>200</v>
      </c>
      <c r="K116" s="125">
        <v>200</v>
      </c>
      <c r="L116" s="125">
        <v>400</v>
      </c>
      <c r="M116" s="125">
        <v>400</v>
      </c>
      <c r="N116" s="125">
        <v>400</v>
      </c>
      <c r="O116" s="125">
        <v>400</v>
      </c>
      <c r="P116" s="125">
        <v>400</v>
      </c>
      <c r="Q116" s="125">
        <v>400</v>
      </c>
      <c r="R116" s="125">
        <v>400</v>
      </c>
    </row>
    <row r="117" spans="1:18" ht="12" customHeight="1" outlineLevel="2">
      <c r="A117" s="77"/>
      <c r="B117" s="49" t="s">
        <v>234</v>
      </c>
      <c r="C117" s="50" t="s">
        <v>235</v>
      </c>
      <c r="D117" s="125">
        <v>1135</v>
      </c>
      <c r="E117" s="125">
        <v>35</v>
      </c>
      <c r="F117" s="125">
        <v>1136</v>
      </c>
      <c r="G117" s="125">
        <v>1135</v>
      </c>
      <c r="H117" s="125"/>
      <c r="I117" s="125">
        <v>1160</v>
      </c>
      <c r="J117" s="125">
        <v>1160</v>
      </c>
      <c r="K117" s="125">
        <v>1455.2</v>
      </c>
      <c r="L117" s="125">
        <v>1500</v>
      </c>
      <c r="M117" s="125">
        <v>1450.1</v>
      </c>
      <c r="N117" s="125">
        <v>1450</v>
      </c>
      <c r="O117" s="125">
        <v>1433.1</v>
      </c>
      <c r="P117" s="125">
        <v>1700</v>
      </c>
      <c r="Q117" s="125">
        <v>1700</v>
      </c>
      <c r="R117" s="125">
        <v>1700</v>
      </c>
    </row>
    <row r="118" spans="1:18" ht="12" customHeight="1" outlineLevel="2">
      <c r="A118" s="77"/>
      <c r="B118" s="49" t="s">
        <v>316</v>
      </c>
      <c r="C118" s="50" t="s">
        <v>338</v>
      </c>
      <c r="D118" s="125">
        <v>1986</v>
      </c>
      <c r="E118" s="125"/>
      <c r="F118" s="125">
        <v>1160</v>
      </c>
      <c r="G118" s="125">
        <v>1135</v>
      </c>
      <c r="H118" s="125"/>
      <c r="I118" s="125">
        <v>1204</v>
      </c>
      <c r="J118" s="125">
        <v>1200</v>
      </c>
      <c r="K118" s="125">
        <v>1253.96</v>
      </c>
      <c r="L118" s="125">
        <v>1200</v>
      </c>
      <c r="M118" s="125">
        <v>1253.8800000000001</v>
      </c>
      <c r="N118" s="125">
        <v>1100</v>
      </c>
      <c r="O118" s="125">
        <v>1153.8800000000001</v>
      </c>
      <c r="P118" s="125">
        <v>1300</v>
      </c>
      <c r="Q118" s="125">
        <v>1300</v>
      </c>
      <c r="R118" s="125">
        <v>1300</v>
      </c>
    </row>
    <row r="119" spans="1:18" ht="12" customHeight="1" outlineLevel="2">
      <c r="A119" s="77"/>
      <c r="B119" s="49" t="s">
        <v>339</v>
      </c>
      <c r="C119" s="50" t="s">
        <v>619</v>
      </c>
      <c r="D119" s="125">
        <v>471</v>
      </c>
      <c r="E119" s="125">
        <v>20</v>
      </c>
      <c r="F119" s="125">
        <v>188</v>
      </c>
      <c r="G119" s="125">
        <v>589</v>
      </c>
      <c r="H119" s="125"/>
      <c r="I119" s="125">
        <v>436</v>
      </c>
      <c r="J119" s="125">
        <v>436</v>
      </c>
      <c r="K119" s="125">
        <v>432.28</v>
      </c>
      <c r="L119" s="125">
        <v>430</v>
      </c>
      <c r="M119" s="125">
        <v>1283.77</v>
      </c>
      <c r="N119" s="125">
        <v>1100</v>
      </c>
      <c r="O119" s="125">
        <v>1368.72</v>
      </c>
      <c r="P119" s="125">
        <v>1200</v>
      </c>
      <c r="Q119" s="125">
        <v>1200</v>
      </c>
      <c r="R119" s="125">
        <v>1200</v>
      </c>
    </row>
    <row r="120" spans="1:18" ht="12" hidden="1" customHeight="1" outlineLevel="2">
      <c r="A120" s="77"/>
      <c r="B120" s="49">
        <v>642002</v>
      </c>
      <c r="C120" s="50" t="s">
        <v>236</v>
      </c>
      <c r="D120" s="125">
        <v>45</v>
      </c>
      <c r="E120" s="125"/>
      <c r="F120" s="125">
        <v>38</v>
      </c>
      <c r="G120" s="125"/>
      <c r="H120" s="125"/>
      <c r="I120" s="125"/>
      <c r="J120" s="125"/>
      <c r="K120" s="125"/>
      <c r="L120" s="125"/>
      <c r="M120" s="125"/>
      <c r="N120" s="125"/>
      <c r="O120" s="303"/>
      <c r="P120" s="303"/>
      <c r="Q120" s="303"/>
      <c r="R120" s="2"/>
    </row>
    <row r="121" spans="1:18" ht="12" hidden="1" customHeight="1" outlineLevel="2">
      <c r="A121" s="77"/>
      <c r="B121" s="49" t="s">
        <v>274</v>
      </c>
      <c r="C121" s="50" t="s">
        <v>275</v>
      </c>
      <c r="D121" s="125">
        <v>50</v>
      </c>
      <c r="E121" s="125"/>
      <c r="F121" s="125">
        <v>0</v>
      </c>
      <c r="G121" s="125"/>
      <c r="H121" s="125"/>
      <c r="I121" s="125"/>
      <c r="J121" s="125"/>
      <c r="K121" s="125"/>
      <c r="L121" s="125"/>
      <c r="M121" s="125"/>
      <c r="N121" s="125"/>
      <c r="O121" s="303"/>
      <c r="P121" s="303"/>
      <c r="Q121" s="303"/>
      <c r="R121" s="2"/>
    </row>
    <row r="122" spans="1:18" ht="12" hidden="1" customHeight="1" outlineLevel="2">
      <c r="A122" s="77"/>
      <c r="B122" s="49">
        <v>641012</v>
      </c>
      <c r="C122" s="50" t="s">
        <v>315</v>
      </c>
      <c r="D122" s="125">
        <v>765</v>
      </c>
      <c r="E122" s="125">
        <v>24</v>
      </c>
      <c r="F122" s="125">
        <v>765</v>
      </c>
      <c r="G122" s="125"/>
      <c r="H122" s="125"/>
      <c r="I122" s="125"/>
      <c r="J122" s="125"/>
      <c r="K122" s="125"/>
      <c r="L122" s="125"/>
      <c r="M122" s="125"/>
      <c r="N122" s="125"/>
      <c r="O122" s="303"/>
      <c r="P122" s="303"/>
      <c r="Q122" s="303"/>
      <c r="R122" s="2"/>
    </row>
    <row r="123" spans="1:18" ht="12" hidden="1" customHeight="1">
      <c r="A123" s="77"/>
      <c r="B123" s="84">
        <v>642012</v>
      </c>
      <c r="C123" s="79" t="s">
        <v>332</v>
      </c>
      <c r="D123" s="126">
        <v>421</v>
      </c>
      <c r="E123" s="126">
        <v>14</v>
      </c>
      <c r="F123" s="126">
        <v>421</v>
      </c>
      <c r="G123" s="125"/>
      <c r="H123" s="125"/>
      <c r="I123" s="125"/>
      <c r="J123" s="125"/>
      <c r="K123" s="125"/>
      <c r="L123" s="125"/>
      <c r="M123" s="125"/>
      <c r="N123" s="125"/>
      <c r="O123" s="303"/>
      <c r="P123" s="303"/>
      <c r="Q123" s="303"/>
      <c r="R123" s="2"/>
    </row>
    <row r="124" spans="1:18" ht="12" customHeight="1">
      <c r="A124" s="77"/>
      <c r="B124" s="84">
        <v>642013</v>
      </c>
      <c r="C124" s="79" t="s">
        <v>407</v>
      </c>
      <c r="D124" s="126"/>
      <c r="E124" s="126"/>
      <c r="F124" s="126"/>
      <c r="G124" s="125">
        <v>1349</v>
      </c>
      <c r="H124" s="125"/>
      <c r="I124" s="125">
        <v>0</v>
      </c>
      <c r="J124" s="125"/>
      <c r="K124" s="125"/>
      <c r="L124" s="125">
        <v>2108</v>
      </c>
      <c r="M124" s="125"/>
      <c r="N124" s="125"/>
      <c r="O124" s="303"/>
      <c r="P124" s="303">
        <v>2727</v>
      </c>
      <c r="Q124" s="303"/>
      <c r="R124" s="2"/>
    </row>
    <row r="125" spans="1:18" ht="12" customHeight="1">
      <c r="A125" s="77"/>
      <c r="B125" s="84">
        <v>642014</v>
      </c>
      <c r="C125" s="79" t="s">
        <v>408</v>
      </c>
      <c r="D125" s="126"/>
      <c r="E125" s="126"/>
      <c r="F125" s="126"/>
      <c r="G125" s="125">
        <v>226</v>
      </c>
      <c r="H125" s="125"/>
      <c r="I125" s="125">
        <v>725</v>
      </c>
      <c r="J125" s="125"/>
      <c r="K125" s="125"/>
      <c r="L125" s="125"/>
      <c r="M125" s="125">
        <v>70.56</v>
      </c>
      <c r="N125" s="125"/>
      <c r="O125" s="303"/>
      <c r="P125" s="303"/>
      <c r="Q125" s="303"/>
      <c r="R125" s="2"/>
    </row>
    <row r="126" spans="1:18" ht="12" customHeight="1">
      <c r="A126" s="77"/>
      <c r="B126" s="84">
        <v>642015</v>
      </c>
      <c r="C126" s="79" t="s">
        <v>458</v>
      </c>
      <c r="D126" s="126"/>
      <c r="E126" s="126"/>
      <c r="F126" s="126"/>
      <c r="G126" s="125"/>
      <c r="H126" s="125"/>
      <c r="I126" s="125"/>
      <c r="J126" s="125">
        <v>8.73</v>
      </c>
      <c r="K126" s="125"/>
      <c r="L126" s="125"/>
      <c r="M126" s="125"/>
      <c r="N126" s="125"/>
      <c r="O126" s="303"/>
      <c r="P126" s="303"/>
      <c r="Q126" s="303"/>
      <c r="R126" s="2"/>
    </row>
    <row r="127" spans="1:18" ht="12" customHeight="1">
      <c r="A127" s="193" t="s">
        <v>13</v>
      </c>
      <c r="B127" s="194"/>
      <c r="C127" s="195"/>
      <c r="D127" s="197">
        <v>1141</v>
      </c>
      <c r="E127" s="197">
        <v>43</v>
      </c>
      <c r="F127" s="197">
        <v>2146</v>
      </c>
      <c r="G127" s="200">
        <v>1462</v>
      </c>
      <c r="H127" s="200"/>
      <c r="I127" s="200">
        <v>2417</v>
      </c>
      <c r="J127" s="200">
        <f t="shared" ref="J127:L127" si="18">SUM(J137:J139)</f>
        <v>56176.979999999996</v>
      </c>
      <c r="K127" s="200">
        <f t="shared" si="18"/>
        <v>122165.5</v>
      </c>
      <c r="L127" s="200">
        <f t="shared" si="18"/>
        <v>780</v>
      </c>
      <c r="M127" s="200">
        <f>SUM(M136:M139)</f>
        <v>1549.8799999999999</v>
      </c>
      <c r="N127" s="200">
        <f>SUM(N136:N139)</f>
        <v>1600</v>
      </c>
      <c r="O127" s="200">
        <f t="shared" ref="O127:R127" si="19">SUM(O136:O139)</f>
        <v>1124.1600000000001</v>
      </c>
      <c r="P127" s="200">
        <f t="shared" si="19"/>
        <v>1500</v>
      </c>
      <c r="Q127" s="200">
        <f t="shared" si="19"/>
        <v>1500</v>
      </c>
      <c r="R127" s="200">
        <f t="shared" si="19"/>
        <v>1500</v>
      </c>
    </row>
    <row r="128" spans="1:18" ht="12" hidden="1" customHeight="1">
      <c r="A128" s="90"/>
      <c r="B128" s="81">
        <v>610</v>
      </c>
      <c r="C128" s="82" t="s">
        <v>73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2"/>
    </row>
    <row r="129" spans="1:18" ht="12" hidden="1" customHeight="1" outlineLevel="1">
      <c r="A129" s="77"/>
      <c r="B129" s="78">
        <v>611</v>
      </c>
      <c r="C129" s="50" t="s">
        <v>74</v>
      </c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2"/>
    </row>
    <row r="130" spans="1:18" ht="12" hidden="1" customHeight="1" outlineLevel="1">
      <c r="A130" s="77"/>
      <c r="B130" s="78">
        <v>614</v>
      </c>
      <c r="C130" s="50" t="s">
        <v>31</v>
      </c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2"/>
    </row>
    <row r="131" spans="1:18" ht="12" hidden="1" customHeight="1">
      <c r="A131" s="77"/>
      <c r="B131" s="212">
        <v>620</v>
      </c>
      <c r="C131" s="87" t="s">
        <v>54</v>
      </c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2"/>
    </row>
    <row r="132" spans="1:18" ht="12" hidden="1" customHeight="1" outlineLevel="1">
      <c r="A132" s="77"/>
      <c r="B132" s="78">
        <v>620</v>
      </c>
      <c r="C132" s="143" t="s">
        <v>54</v>
      </c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2"/>
    </row>
    <row r="133" spans="1:18" ht="12" hidden="1" customHeight="1">
      <c r="A133" s="77"/>
      <c r="B133" s="81">
        <v>637</v>
      </c>
      <c r="C133" s="91" t="s">
        <v>51</v>
      </c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2"/>
    </row>
    <row r="134" spans="1:18" ht="12" hidden="1" customHeight="1" outlineLevel="1">
      <c r="A134" s="77"/>
      <c r="B134" s="49">
        <v>637005</v>
      </c>
      <c r="C134" s="50" t="s">
        <v>104</v>
      </c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2"/>
    </row>
    <row r="135" spans="1:18" ht="12" hidden="1" customHeight="1" outlineLevel="1">
      <c r="A135" s="77"/>
      <c r="B135" s="49">
        <v>637012</v>
      </c>
      <c r="C135" s="50" t="s">
        <v>105</v>
      </c>
      <c r="D135" s="125">
        <v>20</v>
      </c>
      <c r="E135" s="125"/>
      <c r="F135" s="125">
        <v>22</v>
      </c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2"/>
    </row>
    <row r="136" spans="1:18" ht="12" customHeight="1" outlineLevel="1">
      <c r="A136" s="77"/>
      <c r="B136" s="49">
        <v>632003</v>
      </c>
      <c r="C136" s="50" t="s">
        <v>635</v>
      </c>
      <c r="D136" s="125"/>
      <c r="E136" s="125"/>
      <c r="F136" s="125"/>
      <c r="G136" s="125"/>
      <c r="H136" s="125"/>
      <c r="I136" s="125"/>
      <c r="J136" s="125"/>
      <c r="K136" s="125"/>
      <c r="L136" s="125"/>
      <c r="M136" s="125">
        <v>14.6</v>
      </c>
      <c r="N136" s="125"/>
      <c r="O136" s="125"/>
      <c r="P136" s="125"/>
      <c r="Q136" s="125"/>
      <c r="R136" s="2"/>
    </row>
    <row r="137" spans="1:18" ht="12" customHeight="1" outlineLevel="1">
      <c r="A137" s="77"/>
      <c r="B137" s="49">
        <v>637012</v>
      </c>
      <c r="C137" s="50" t="s">
        <v>105</v>
      </c>
      <c r="D137" s="125"/>
      <c r="E137" s="125"/>
      <c r="F137" s="125">
        <v>680</v>
      </c>
      <c r="G137" s="125">
        <v>521</v>
      </c>
      <c r="H137" s="125"/>
      <c r="I137" s="125">
        <v>656</v>
      </c>
      <c r="J137" s="125">
        <v>822.52</v>
      </c>
      <c r="K137" s="125">
        <v>866.31</v>
      </c>
      <c r="L137" s="125">
        <v>780</v>
      </c>
      <c r="M137" s="125">
        <v>1535.28</v>
      </c>
      <c r="N137" s="125">
        <v>1600</v>
      </c>
      <c r="O137" s="125">
        <v>900</v>
      </c>
      <c r="P137" s="125">
        <v>1200</v>
      </c>
      <c r="Q137" s="125">
        <v>1200</v>
      </c>
      <c r="R137" s="125">
        <v>1200</v>
      </c>
    </row>
    <row r="138" spans="1:18" ht="12" customHeight="1" outlineLevel="1">
      <c r="A138" s="77"/>
      <c r="B138" s="49">
        <v>821004</v>
      </c>
      <c r="C138" s="50" t="s">
        <v>433</v>
      </c>
      <c r="D138" s="125"/>
      <c r="E138" s="125"/>
      <c r="F138" s="125"/>
      <c r="G138" s="125"/>
      <c r="H138" s="125"/>
      <c r="I138" s="125">
        <v>408</v>
      </c>
      <c r="J138" s="125">
        <v>54102.12</v>
      </c>
      <c r="K138" s="125">
        <v>121299.03</v>
      </c>
      <c r="L138" s="125"/>
      <c r="M138" s="125"/>
      <c r="N138" s="125"/>
      <c r="O138" s="125"/>
      <c r="P138" s="125"/>
      <c r="Q138" s="125"/>
      <c r="R138" s="125"/>
    </row>
    <row r="139" spans="1:18" ht="12" customHeight="1">
      <c r="A139" s="77"/>
      <c r="B139" s="49">
        <v>637035</v>
      </c>
      <c r="C139" s="79" t="s">
        <v>237</v>
      </c>
      <c r="D139" s="229">
        <v>1141</v>
      </c>
      <c r="E139" s="232">
        <v>43</v>
      </c>
      <c r="F139" s="232">
        <v>1466</v>
      </c>
      <c r="G139" s="125">
        <v>940</v>
      </c>
      <c r="H139" s="125"/>
      <c r="I139" s="125">
        <v>1353</v>
      </c>
      <c r="J139" s="125">
        <v>1252.3399999999999</v>
      </c>
      <c r="K139" s="125">
        <v>0.16</v>
      </c>
      <c r="L139" s="125"/>
      <c r="M139" s="125"/>
      <c r="N139" s="125"/>
      <c r="O139" s="125">
        <v>224.16</v>
      </c>
      <c r="P139" s="125">
        <v>300</v>
      </c>
      <c r="Q139" s="125">
        <v>300</v>
      </c>
      <c r="R139" s="125">
        <v>300</v>
      </c>
    </row>
    <row r="140" spans="1:18" ht="12" customHeight="1">
      <c r="A140" s="366" t="s">
        <v>14</v>
      </c>
      <c r="B140" s="367"/>
      <c r="C140" s="368"/>
      <c r="D140" s="200">
        <v>2803</v>
      </c>
      <c r="E140" s="200">
        <v>82</v>
      </c>
      <c r="F140" s="200">
        <v>2786</v>
      </c>
      <c r="G140" s="200">
        <v>2818</v>
      </c>
      <c r="H140" s="200"/>
      <c r="I140" s="200">
        <v>2869</v>
      </c>
      <c r="J140" s="200">
        <f t="shared" ref="J140:Q140" si="20">SUM(J141,J144,J152:J172)</f>
        <v>3136.7400000000002</v>
      </c>
      <c r="K140" s="200">
        <f t="shared" si="20"/>
        <v>3269.9900000000002</v>
      </c>
      <c r="L140" s="200">
        <f t="shared" si="20"/>
        <v>3186</v>
      </c>
      <c r="M140" s="200">
        <f t="shared" si="20"/>
        <v>3068.31</v>
      </c>
      <c r="N140" s="200">
        <f t="shared" si="20"/>
        <v>3079</v>
      </c>
      <c r="O140" s="200">
        <f t="shared" si="20"/>
        <v>2876.09</v>
      </c>
      <c r="P140" s="200">
        <f t="shared" si="20"/>
        <v>3305</v>
      </c>
      <c r="Q140" s="200">
        <f t="shared" si="20"/>
        <v>3521</v>
      </c>
      <c r="R140" s="200">
        <f>SUM(R141,R144,R152:R172)</f>
        <v>3769</v>
      </c>
    </row>
    <row r="141" spans="1:18" ht="12" customHeight="1">
      <c r="A141" s="94"/>
      <c r="B141" s="212">
        <v>610</v>
      </c>
      <c r="C141" s="231" t="s">
        <v>73</v>
      </c>
      <c r="D141" s="124">
        <v>1557</v>
      </c>
      <c r="E141" s="124">
        <v>48</v>
      </c>
      <c r="F141" s="124">
        <v>1683</v>
      </c>
      <c r="G141" s="127">
        <v>1486</v>
      </c>
      <c r="H141" s="127"/>
      <c r="I141" s="127">
        <v>1728</v>
      </c>
      <c r="J141" s="127">
        <f>J142</f>
        <v>1728.12</v>
      </c>
      <c r="K141" s="127">
        <f>SUM(K142:K143)</f>
        <v>1869.01</v>
      </c>
      <c r="L141" s="127">
        <f>SUM(L142:L143)</f>
        <v>1825</v>
      </c>
      <c r="M141" s="127">
        <f>SUM(M142:M143)</f>
        <v>1631</v>
      </c>
      <c r="N141" s="127">
        <f t="shared" ref="N141:R141" si="21">SUM(N142:N143)</f>
        <v>1664</v>
      </c>
      <c r="O141" s="127">
        <f t="shared" si="21"/>
        <v>1600</v>
      </c>
      <c r="P141" s="127">
        <f t="shared" si="21"/>
        <v>1700</v>
      </c>
      <c r="Q141" s="127">
        <f t="shared" si="21"/>
        <v>1870</v>
      </c>
      <c r="R141" s="127">
        <f t="shared" si="21"/>
        <v>2057</v>
      </c>
    </row>
    <row r="142" spans="1:18" ht="12" customHeight="1" outlineLevel="1">
      <c r="A142" s="77"/>
      <c r="B142" s="78">
        <v>611</v>
      </c>
      <c r="C142" s="50" t="s">
        <v>74</v>
      </c>
      <c r="D142" s="125">
        <v>1557</v>
      </c>
      <c r="E142" s="125">
        <v>48</v>
      </c>
      <c r="F142" s="125">
        <v>1683</v>
      </c>
      <c r="G142" s="125">
        <v>1486</v>
      </c>
      <c r="H142" s="125"/>
      <c r="I142" s="125">
        <v>1728</v>
      </c>
      <c r="J142" s="125">
        <v>1728.12</v>
      </c>
      <c r="K142" s="125">
        <v>1629.01</v>
      </c>
      <c r="L142" s="125">
        <v>1825</v>
      </c>
      <c r="M142" s="125">
        <v>1631</v>
      </c>
      <c r="N142" s="125">
        <v>1664</v>
      </c>
      <c r="O142" s="125">
        <v>1600</v>
      </c>
      <c r="P142" s="125">
        <v>1700</v>
      </c>
      <c r="Q142" s="125">
        <v>1870</v>
      </c>
      <c r="R142" s="125">
        <v>2057</v>
      </c>
    </row>
    <row r="143" spans="1:18" ht="12" customHeight="1" outlineLevel="1">
      <c r="A143" s="77"/>
      <c r="B143" s="78">
        <v>614</v>
      </c>
      <c r="C143" s="50" t="s">
        <v>31</v>
      </c>
      <c r="D143" s="125"/>
      <c r="E143" s="125"/>
      <c r="F143" s="125"/>
      <c r="G143" s="125"/>
      <c r="H143" s="125"/>
      <c r="I143" s="125"/>
      <c r="J143" s="125"/>
      <c r="K143" s="125">
        <v>240</v>
      </c>
      <c r="L143" s="125"/>
      <c r="M143" s="125"/>
      <c r="N143" s="125"/>
      <c r="O143" s="125"/>
      <c r="P143" s="125"/>
      <c r="Q143" s="125"/>
      <c r="R143" s="125"/>
    </row>
    <row r="144" spans="1:18" ht="12" customHeight="1">
      <c r="A144" s="77"/>
      <c r="B144" s="214">
        <v>620</v>
      </c>
      <c r="C144" s="213" t="s">
        <v>54</v>
      </c>
      <c r="D144" s="124">
        <v>508</v>
      </c>
      <c r="E144" s="124">
        <v>17</v>
      </c>
      <c r="F144" s="124">
        <v>571</v>
      </c>
      <c r="G144" s="127">
        <v>536</v>
      </c>
      <c r="H144" s="127"/>
      <c r="I144" s="127">
        <v>602</v>
      </c>
      <c r="J144" s="127">
        <f t="shared" ref="J144:L144" si="22">SUM(J145:J151)</f>
        <v>603.83999999999992</v>
      </c>
      <c r="K144" s="127">
        <f t="shared" si="22"/>
        <v>569.29999999999995</v>
      </c>
      <c r="L144" s="127">
        <f t="shared" si="22"/>
        <v>648</v>
      </c>
      <c r="M144" s="127">
        <f>SUM(M145:M151)</f>
        <v>569.9</v>
      </c>
      <c r="N144" s="127">
        <f t="shared" ref="N144:R144" si="23">SUM(N145:N151)</f>
        <v>562</v>
      </c>
      <c r="O144" s="127">
        <f t="shared" si="23"/>
        <v>479</v>
      </c>
      <c r="P144" s="127">
        <f t="shared" si="23"/>
        <v>612</v>
      </c>
      <c r="Q144" s="127">
        <f t="shared" si="23"/>
        <v>658</v>
      </c>
      <c r="R144" s="127">
        <f t="shared" si="23"/>
        <v>719</v>
      </c>
    </row>
    <row r="145" spans="1:18" ht="12" customHeight="1" outlineLevel="1">
      <c r="A145" s="77"/>
      <c r="B145" s="78">
        <v>623</v>
      </c>
      <c r="C145" s="143" t="s">
        <v>77</v>
      </c>
      <c r="D145" s="125">
        <v>146</v>
      </c>
      <c r="E145" s="125">
        <v>5</v>
      </c>
      <c r="F145" s="125">
        <v>164</v>
      </c>
      <c r="G145" s="125">
        <v>155</v>
      </c>
      <c r="H145" s="125"/>
      <c r="I145" s="125">
        <v>172</v>
      </c>
      <c r="J145" s="125">
        <v>172.8</v>
      </c>
      <c r="K145" s="125">
        <v>162.9</v>
      </c>
      <c r="L145" s="125">
        <v>183</v>
      </c>
      <c r="M145" s="125">
        <v>163.1</v>
      </c>
      <c r="N145" s="125">
        <v>156</v>
      </c>
      <c r="O145" s="125">
        <v>156</v>
      </c>
      <c r="P145" s="125">
        <v>165</v>
      </c>
      <c r="Q145" s="125">
        <v>182</v>
      </c>
      <c r="R145" s="125">
        <v>200</v>
      </c>
    </row>
    <row r="146" spans="1:18" ht="12" customHeight="1" outlineLevel="1">
      <c r="A146" s="77"/>
      <c r="B146" s="49">
        <v>625001</v>
      </c>
      <c r="C146" s="128" t="s">
        <v>78</v>
      </c>
      <c r="D146" s="125">
        <v>20</v>
      </c>
      <c r="E146" s="125">
        <v>1</v>
      </c>
      <c r="F146" s="125">
        <v>22</v>
      </c>
      <c r="G146" s="125">
        <v>22</v>
      </c>
      <c r="H146" s="125"/>
      <c r="I146" s="125">
        <v>24</v>
      </c>
      <c r="J146" s="125">
        <v>24.12</v>
      </c>
      <c r="K146" s="125">
        <v>22.8</v>
      </c>
      <c r="L146" s="125">
        <v>28</v>
      </c>
      <c r="M146" s="125">
        <v>22.79</v>
      </c>
      <c r="N146" s="125">
        <v>26</v>
      </c>
      <c r="O146" s="125">
        <v>26</v>
      </c>
      <c r="P146" s="125">
        <v>29</v>
      </c>
      <c r="Q146" s="125">
        <v>32</v>
      </c>
      <c r="R146" s="125">
        <v>35</v>
      </c>
    </row>
    <row r="147" spans="1:18" ht="12" customHeight="1" outlineLevel="1">
      <c r="A147" s="77"/>
      <c r="B147" s="49">
        <v>625002</v>
      </c>
      <c r="C147" s="128" t="s">
        <v>79</v>
      </c>
      <c r="D147" s="125">
        <v>205</v>
      </c>
      <c r="E147" s="125">
        <v>6</v>
      </c>
      <c r="F147" s="125">
        <v>228</v>
      </c>
      <c r="G147" s="125">
        <v>202</v>
      </c>
      <c r="H147" s="125"/>
      <c r="I147" s="125">
        <v>242</v>
      </c>
      <c r="J147" s="125">
        <v>241.93</v>
      </c>
      <c r="K147" s="125">
        <v>228.06</v>
      </c>
      <c r="L147" s="125">
        <v>255</v>
      </c>
      <c r="M147" s="125">
        <v>228.34</v>
      </c>
      <c r="N147" s="125">
        <v>200</v>
      </c>
      <c r="O147" s="125">
        <v>200</v>
      </c>
      <c r="P147" s="125">
        <v>220</v>
      </c>
      <c r="Q147" s="125">
        <v>242</v>
      </c>
      <c r="R147" s="125">
        <v>266</v>
      </c>
    </row>
    <row r="148" spans="1:18" ht="12" customHeight="1" outlineLevel="1">
      <c r="A148" s="77"/>
      <c r="B148" s="49">
        <v>625003</v>
      </c>
      <c r="C148" s="128" t="s">
        <v>80</v>
      </c>
      <c r="D148" s="125">
        <v>11</v>
      </c>
      <c r="E148" s="125">
        <v>1</v>
      </c>
      <c r="F148" s="125">
        <v>12</v>
      </c>
      <c r="G148" s="125">
        <v>12</v>
      </c>
      <c r="H148" s="125"/>
      <c r="I148" s="125">
        <v>18</v>
      </c>
      <c r="J148" s="125">
        <v>13.8</v>
      </c>
      <c r="K148" s="125">
        <v>13.03</v>
      </c>
      <c r="L148" s="125">
        <v>22</v>
      </c>
      <c r="M148" s="125">
        <v>12.96</v>
      </c>
      <c r="N148" s="125">
        <v>21</v>
      </c>
      <c r="O148" s="125">
        <v>19</v>
      </c>
      <c r="P148" s="125">
        <v>23</v>
      </c>
      <c r="Q148" s="125">
        <v>25</v>
      </c>
      <c r="R148" s="125">
        <v>28</v>
      </c>
    </row>
    <row r="149" spans="1:18" ht="12" customHeight="1" outlineLevel="1">
      <c r="A149" s="77"/>
      <c r="B149" s="49">
        <v>625004</v>
      </c>
      <c r="C149" s="128" t="s">
        <v>81</v>
      </c>
      <c r="D149" s="125">
        <v>43</v>
      </c>
      <c r="E149" s="125">
        <v>1</v>
      </c>
      <c r="F149" s="125">
        <v>50</v>
      </c>
      <c r="G149" s="125">
        <v>50</v>
      </c>
      <c r="H149" s="125"/>
      <c r="I149" s="125">
        <v>48</v>
      </c>
      <c r="J149" s="125">
        <v>48.96</v>
      </c>
      <c r="K149" s="125">
        <v>50.22</v>
      </c>
      <c r="L149" s="125">
        <v>52</v>
      </c>
      <c r="M149" s="125">
        <v>48.93</v>
      </c>
      <c r="N149" s="125">
        <v>47</v>
      </c>
      <c r="O149" s="125">
        <v>5</v>
      </c>
      <c r="P149" s="125">
        <v>52</v>
      </c>
      <c r="Q149" s="125">
        <v>57</v>
      </c>
      <c r="R149" s="125">
        <v>63</v>
      </c>
    </row>
    <row r="150" spans="1:18" ht="12" customHeight="1" outlineLevel="1">
      <c r="A150" s="77"/>
      <c r="B150" s="49">
        <v>625005</v>
      </c>
      <c r="C150" s="128" t="s">
        <v>82</v>
      </c>
      <c r="D150" s="125">
        <v>14</v>
      </c>
      <c r="E150" s="125">
        <v>1</v>
      </c>
      <c r="F150" s="125">
        <v>17</v>
      </c>
      <c r="G150" s="125">
        <v>17</v>
      </c>
      <c r="H150" s="125"/>
      <c r="I150" s="125">
        <v>17</v>
      </c>
      <c r="J150" s="125">
        <v>20.16</v>
      </c>
      <c r="K150" s="125">
        <v>14.94</v>
      </c>
      <c r="L150" s="125">
        <v>21</v>
      </c>
      <c r="M150" s="125">
        <v>16.309999999999999</v>
      </c>
      <c r="N150" s="125">
        <v>22</v>
      </c>
      <c r="O150" s="125">
        <v>3</v>
      </c>
      <c r="P150" s="125">
        <v>24</v>
      </c>
      <c r="Q150" s="125">
        <v>26</v>
      </c>
      <c r="R150" s="125">
        <v>29</v>
      </c>
    </row>
    <row r="151" spans="1:18" ht="12" customHeight="1" outlineLevel="1">
      <c r="A151" s="77"/>
      <c r="B151" s="49">
        <v>625007</v>
      </c>
      <c r="C151" s="128" t="s">
        <v>83</v>
      </c>
      <c r="D151" s="125">
        <v>69</v>
      </c>
      <c r="E151" s="125">
        <v>2</v>
      </c>
      <c r="F151" s="125">
        <v>78</v>
      </c>
      <c r="G151" s="125">
        <v>78</v>
      </c>
      <c r="H151" s="125"/>
      <c r="I151" s="125">
        <v>81</v>
      </c>
      <c r="J151" s="125">
        <v>82.07</v>
      </c>
      <c r="K151" s="125">
        <v>77.349999999999994</v>
      </c>
      <c r="L151" s="125">
        <v>87</v>
      </c>
      <c r="M151" s="125">
        <v>77.47</v>
      </c>
      <c r="N151" s="125">
        <v>90</v>
      </c>
      <c r="O151" s="303">
        <v>70</v>
      </c>
      <c r="P151" s="303">
        <v>99</v>
      </c>
      <c r="Q151" s="303">
        <v>94</v>
      </c>
      <c r="R151" s="125">
        <v>98</v>
      </c>
    </row>
    <row r="152" spans="1:18" ht="12" customHeight="1">
      <c r="A152" s="77"/>
      <c r="B152" s="214">
        <v>631001</v>
      </c>
      <c r="C152" s="231" t="s">
        <v>317</v>
      </c>
      <c r="D152" s="124">
        <v>10</v>
      </c>
      <c r="E152" s="124">
        <v>1</v>
      </c>
      <c r="F152" s="124">
        <v>7</v>
      </c>
      <c r="G152" s="127">
        <v>0</v>
      </c>
      <c r="H152" s="127"/>
      <c r="I152" s="127">
        <v>14</v>
      </c>
      <c r="J152" s="127">
        <v>19.5</v>
      </c>
      <c r="K152" s="127">
        <v>13.3</v>
      </c>
      <c r="L152" s="127">
        <v>20</v>
      </c>
      <c r="M152" s="127">
        <v>7.6</v>
      </c>
      <c r="N152" s="127">
        <v>20</v>
      </c>
      <c r="O152" s="127">
        <v>10</v>
      </c>
      <c r="P152" s="127">
        <v>20</v>
      </c>
      <c r="Q152" s="127">
        <v>20</v>
      </c>
      <c r="R152" s="127">
        <v>20</v>
      </c>
    </row>
    <row r="153" spans="1:18" ht="12" customHeight="1">
      <c r="A153" s="77"/>
      <c r="B153" s="214">
        <v>632001</v>
      </c>
      <c r="C153" s="231" t="s">
        <v>318</v>
      </c>
      <c r="D153" s="124">
        <v>231</v>
      </c>
      <c r="E153" s="124">
        <v>5</v>
      </c>
      <c r="F153" s="124">
        <v>204</v>
      </c>
      <c r="G153" s="127">
        <v>312</v>
      </c>
      <c r="H153" s="127"/>
      <c r="I153" s="127">
        <v>150</v>
      </c>
      <c r="J153" s="127">
        <v>200</v>
      </c>
      <c r="K153" s="127">
        <v>300</v>
      </c>
      <c r="L153" s="127">
        <v>275</v>
      </c>
      <c r="M153" s="127">
        <v>340</v>
      </c>
      <c r="N153" s="127">
        <v>300</v>
      </c>
      <c r="O153" s="127">
        <v>300</v>
      </c>
      <c r="P153" s="127">
        <v>300</v>
      </c>
      <c r="Q153" s="127">
        <v>300</v>
      </c>
      <c r="R153" s="127">
        <v>300</v>
      </c>
    </row>
    <row r="154" spans="1:18" ht="12" customHeight="1">
      <c r="A154" s="77"/>
      <c r="B154" s="214">
        <v>632002</v>
      </c>
      <c r="C154" s="231" t="s">
        <v>453</v>
      </c>
      <c r="D154" s="124"/>
      <c r="E154" s="124"/>
      <c r="F154" s="124"/>
      <c r="G154" s="127">
        <v>60</v>
      </c>
      <c r="H154" s="127"/>
      <c r="I154" s="127"/>
      <c r="J154" s="127">
        <v>41.67</v>
      </c>
      <c r="K154" s="127">
        <v>100.77</v>
      </c>
      <c r="L154" s="127">
        <v>80</v>
      </c>
      <c r="M154" s="127">
        <v>120</v>
      </c>
      <c r="N154" s="127">
        <v>120</v>
      </c>
      <c r="O154" s="127">
        <v>120</v>
      </c>
      <c r="P154" s="127">
        <v>120</v>
      </c>
      <c r="Q154" s="127">
        <v>120</v>
      </c>
      <c r="R154" s="127">
        <v>120</v>
      </c>
    </row>
    <row r="155" spans="1:18" ht="12" customHeight="1">
      <c r="A155" s="77"/>
      <c r="B155" s="214">
        <v>632003</v>
      </c>
      <c r="C155" s="231" t="s">
        <v>635</v>
      </c>
      <c r="D155" s="124">
        <v>50</v>
      </c>
      <c r="E155" s="124">
        <v>2</v>
      </c>
      <c r="F155" s="124">
        <v>55</v>
      </c>
      <c r="G155" s="127">
        <v>100</v>
      </c>
      <c r="H155" s="127"/>
      <c r="I155" s="127">
        <v>63</v>
      </c>
      <c r="J155" s="127">
        <v>54.89</v>
      </c>
      <c r="K155" s="127">
        <v>55.15</v>
      </c>
      <c r="L155" s="127">
        <v>80</v>
      </c>
      <c r="M155" s="127">
        <v>36.5</v>
      </c>
      <c r="N155" s="127">
        <v>25</v>
      </c>
      <c r="O155" s="127">
        <v>35</v>
      </c>
      <c r="P155" s="127">
        <v>40</v>
      </c>
      <c r="Q155" s="127">
        <v>40</v>
      </c>
      <c r="R155" s="127">
        <v>40</v>
      </c>
    </row>
    <row r="156" spans="1:18" ht="12" hidden="1" customHeight="1">
      <c r="A156" s="77"/>
      <c r="B156" s="212"/>
      <c r="C156" s="231"/>
      <c r="D156" s="124"/>
      <c r="E156" s="124"/>
      <c r="F156" s="124"/>
      <c r="G156" s="127"/>
      <c r="H156" s="127"/>
      <c r="I156" s="127"/>
      <c r="J156" s="127">
        <v>63</v>
      </c>
      <c r="K156" s="127"/>
      <c r="L156" s="127"/>
      <c r="M156" s="127"/>
      <c r="N156" s="127"/>
      <c r="O156" s="304"/>
      <c r="P156" s="304"/>
      <c r="Q156" s="304"/>
      <c r="R156" s="127"/>
    </row>
    <row r="157" spans="1:18" ht="12" hidden="1" customHeight="1">
      <c r="A157" s="77"/>
      <c r="B157" s="212"/>
      <c r="C157" s="231"/>
      <c r="D157" s="124"/>
      <c r="E157" s="124"/>
      <c r="F157" s="124"/>
      <c r="G157" s="127"/>
      <c r="H157" s="127"/>
      <c r="I157" s="127"/>
      <c r="J157" s="127"/>
      <c r="K157" s="127"/>
      <c r="L157" s="127"/>
      <c r="M157" s="127"/>
      <c r="N157" s="127"/>
      <c r="O157" s="304"/>
      <c r="P157" s="304"/>
      <c r="Q157" s="304"/>
      <c r="R157" s="127"/>
    </row>
    <row r="158" spans="1:18" ht="12" hidden="1" customHeight="1" outlineLevel="1">
      <c r="A158" s="77"/>
      <c r="B158" s="131">
        <v>632</v>
      </c>
      <c r="C158" s="128" t="s">
        <v>110</v>
      </c>
      <c r="D158" s="125">
        <v>5</v>
      </c>
      <c r="E158" s="125"/>
      <c r="F158" s="125">
        <v>7</v>
      </c>
      <c r="G158" s="125"/>
      <c r="H158" s="125"/>
      <c r="I158" s="125"/>
      <c r="J158" s="127"/>
      <c r="K158" s="127"/>
      <c r="L158" s="127"/>
      <c r="M158" s="127"/>
      <c r="N158" s="125"/>
      <c r="O158" s="303"/>
      <c r="P158" s="303"/>
      <c r="Q158" s="303"/>
      <c r="R158" s="127"/>
    </row>
    <row r="159" spans="1:18" ht="12" hidden="1" customHeight="1" outlineLevel="1">
      <c r="A159" s="77"/>
      <c r="B159" s="214">
        <v>633004</v>
      </c>
      <c r="C159" s="231" t="s">
        <v>370</v>
      </c>
      <c r="D159" s="127">
        <v>100</v>
      </c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303"/>
      <c r="P159" s="303"/>
      <c r="Q159" s="303"/>
      <c r="R159" s="127"/>
    </row>
    <row r="160" spans="1:18" ht="12" customHeight="1" outlineLevel="1">
      <c r="A160" s="77"/>
      <c r="B160" s="582">
        <v>632005</v>
      </c>
      <c r="C160" s="231" t="s">
        <v>636</v>
      </c>
      <c r="D160" s="127"/>
      <c r="E160" s="125"/>
      <c r="F160" s="125"/>
      <c r="G160" s="125"/>
      <c r="H160" s="125"/>
      <c r="I160" s="125"/>
      <c r="J160" s="125"/>
      <c r="K160" s="125"/>
      <c r="L160" s="125"/>
      <c r="M160" s="127">
        <v>21</v>
      </c>
      <c r="N160" s="127"/>
      <c r="O160" s="304">
        <v>21</v>
      </c>
      <c r="P160" s="304">
        <v>30</v>
      </c>
      <c r="Q160" s="304">
        <v>30</v>
      </c>
      <c r="R160" s="127">
        <v>30</v>
      </c>
    </row>
    <row r="161" spans="1:18" ht="12" customHeight="1">
      <c r="A161" s="77"/>
      <c r="B161" s="214">
        <v>633006</v>
      </c>
      <c r="C161" s="276" t="s">
        <v>90</v>
      </c>
      <c r="D161" s="124">
        <v>85</v>
      </c>
      <c r="E161" s="124">
        <v>2</v>
      </c>
      <c r="F161" s="124">
        <v>73</v>
      </c>
      <c r="G161" s="127">
        <v>75</v>
      </c>
      <c r="H161" s="127"/>
      <c r="I161" s="127">
        <v>116</v>
      </c>
      <c r="J161" s="127">
        <v>83.53</v>
      </c>
      <c r="K161" s="127">
        <v>158.77000000000001</v>
      </c>
      <c r="L161" s="127">
        <v>100</v>
      </c>
      <c r="M161" s="127">
        <v>167.22</v>
      </c>
      <c r="N161" s="127">
        <v>170</v>
      </c>
      <c r="O161" s="127">
        <v>170</v>
      </c>
      <c r="P161" s="127">
        <v>200</v>
      </c>
      <c r="Q161" s="127">
        <v>200</v>
      </c>
      <c r="R161" s="127">
        <v>200</v>
      </c>
    </row>
    <row r="162" spans="1:18" ht="12" hidden="1" customHeight="1" outlineLevel="1">
      <c r="A162" s="77"/>
      <c r="B162" s="131">
        <v>633006</v>
      </c>
      <c r="C162" s="128" t="s">
        <v>90</v>
      </c>
      <c r="D162" s="125">
        <v>8</v>
      </c>
      <c r="E162" s="125"/>
      <c r="F162" s="125">
        <v>9</v>
      </c>
      <c r="G162" s="127"/>
      <c r="H162" s="127"/>
      <c r="I162" s="127"/>
      <c r="J162" s="127">
        <v>116</v>
      </c>
      <c r="K162" s="127"/>
      <c r="L162" s="127"/>
      <c r="M162" s="127"/>
      <c r="N162" s="127"/>
      <c r="O162" s="304"/>
      <c r="P162" s="304"/>
      <c r="Q162" s="304"/>
      <c r="R162" s="127"/>
    </row>
    <row r="163" spans="1:18" ht="12" hidden="1" customHeight="1" collapsed="1">
      <c r="A163" s="77"/>
      <c r="B163" s="214">
        <v>635002</v>
      </c>
      <c r="C163" s="276" t="s">
        <v>50</v>
      </c>
      <c r="D163" s="124">
        <v>33</v>
      </c>
      <c r="E163" s="124">
        <v>1</v>
      </c>
      <c r="F163" s="124">
        <v>33</v>
      </c>
      <c r="G163" s="127"/>
      <c r="H163" s="127"/>
      <c r="I163" s="127"/>
      <c r="J163" s="127"/>
      <c r="K163" s="127"/>
      <c r="L163" s="127"/>
      <c r="M163" s="127"/>
      <c r="N163" s="127"/>
      <c r="O163" s="304"/>
      <c r="P163" s="304"/>
      <c r="Q163" s="304"/>
      <c r="R163" s="127"/>
    </row>
    <row r="164" spans="1:18" ht="12" hidden="1" customHeight="1" outlineLevel="1">
      <c r="A164" s="77"/>
      <c r="B164" s="131">
        <v>635002</v>
      </c>
      <c r="C164" s="128" t="s">
        <v>98</v>
      </c>
      <c r="D164" s="125">
        <v>7</v>
      </c>
      <c r="E164" s="125"/>
      <c r="F164" s="125">
        <v>5</v>
      </c>
      <c r="G164" s="127"/>
      <c r="H164" s="127"/>
      <c r="I164" s="127"/>
      <c r="J164" s="127"/>
      <c r="K164" s="127"/>
      <c r="L164" s="127"/>
      <c r="M164" s="127"/>
      <c r="N164" s="127"/>
      <c r="O164" s="304"/>
      <c r="P164" s="304"/>
      <c r="Q164" s="304"/>
      <c r="R164" s="127"/>
    </row>
    <row r="165" spans="1:18" ht="12" hidden="1" customHeight="1" outlineLevel="1">
      <c r="A165" s="77"/>
      <c r="B165" s="131">
        <v>635003</v>
      </c>
      <c r="C165" s="128" t="s">
        <v>111</v>
      </c>
      <c r="D165" s="125"/>
      <c r="E165" s="125"/>
      <c r="F165" s="125"/>
      <c r="G165" s="127"/>
      <c r="H165" s="127"/>
      <c r="I165" s="127"/>
      <c r="J165" s="127"/>
      <c r="K165" s="127"/>
      <c r="L165" s="127"/>
      <c r="M165" s="127"/>
      <c r="N165" s="127"/>
      <c r="O165" s="304"/>
      <c r="P165" s="304"/>
      <c r="Q165" s="304"/>
      <c r="R165" s="127"/>
    </row>
    <row r="166" spans="1:18" ht="12" customHeight="1" outlineLevel="1">
      <c r="A166" s="77"/>
      <c r="B166" s="501">
        <v>633013</v>
      </c>
      <c r="C166" s="231" t="s">
        <v>508</v>
      </c>
      <c r="D166" s="125"/>
      <c r="E166" s="125"/>
      <c r="F166" s="125"/>
      <c r="G166" s="127"/>
      <c r="H166" s="127"/>
      <c r="I166" s="127"/>
      <c r="J166" s="127">
        <v>25.09</v>
      </c>
      <c r="K166" s="127">
        <v>25.09</v>
      </c>
      <c r="L166" s="127">
        <v>25</v>
      </c>
      <c r="M166" s="127">
        <v>25.09</v>
      </c>
      <c r="N166" s="127">
        <v>25</v>
      </c>
      <c r="O166" s="127">
        <v>25.09</v>
      </c>
      <c r="P166" s="127">
        <v>25</v>
      </c>
      <c r="Q166" s="127">
        <v>25</v>
      </c>
      <c r="R166" s="127">
        <v>25</v>
      </c>
    </row>
    <row r="167" spans="1:18" ht="12" hidden="1" customHeight="1">
      <c r="A167" s="77"/>
      <c r="B167" s="214">
        <v>633009</v>
      </c>
      <c r="C167" s="276" t="s">
        <v>319</v>
      </c>
      <c r="D167" s="124">
        <v>33</v>
      </c>
      <c r="E167" s="124">
        <v>1</v>
      </c>
      <c r="F167" s="124">
        <v>33</v>
      </c>
      <c r="G167" s="127"/>
      <c r="H167" s="127"/>
      <c r="I167" s="127"/>
      <c r="J167" s="127">
        <v>25</v>
      </c>
      <c r="K167" s="127"/>
      <c r="L167" s="127"/>
      <c r="M167" s="127"/>
      <c r="N167" s="127"/>
      <c r="O167" s="304"/>
      <c r="P167" s="304"/>
      <c r="Q167" s="304"/>
      <c r="R167" s="127"/>
    </row>
    <row r="168" spans="1:18" ht="12" customHeight="1">
      <c r="A168" s="77"/>
      <c r="B168" s="214">
        <v>633010</v>
      </c>
      <c r="C168" s="276" t="s">
        <v>320</v>
      </c>
      <c r="D168" s="124">
        <v>100</v>
      </c>
      <c r="E168" s="124">
        <v>3</v>
      </c>
      <c r="F168" s="124">
        <v>100</v>
      </c>
      <c r="G168" s="127">
        <v>100</v>
      </c>
      <c r="H168" s="127"/>
      <c r="I168" s="127">
        <v>100</v>
      </c>
      <c r="J168" s="127">
        <v>100</v>
      </c>
      <c r="K168" s="127">
        <v>100</v>
      </c>
      <c r="L168" s="127">
        <v>100</v>
      </c>
      <c r="M168" s="127">
        <v>100</v>
      </c>
      <c r="N168" s="127">
        <v>100</v>
      </c>
      <c r="O168" s="127">
        <v>100</v>
      </c>
      <c r="P168" s="127">
        <v>100</v>
      </c>
      <c r="Q168" s="127">
        <v>100</v>
      </c>
      <c r="R168" s="127">
        <v>100</v>
      </c>
    </row>
    <row r="169" spans="1:18" ht="12" customHeight="1">
      <c r="A169" s="77"/>
      <c r="B169" s="214">
        <v>637001</v>
      </c>
      <c r="C169" s="276" t="s">
        <v>102</v>
      </c>
      <c r="D169" s="124"/>
      <c r="E169" s="124"/>
      <c r="F169" s="124"/>
      <c r="G169" s="127"/>
      <c r="H169" s="127"/>
      <c r="I169" s="127"/>
      <c r="J169" s="127"/>
      <c r="K169" s="127">
        <v>25</v>
      </c>
      <c r="L169" s="127">
        <v>25</v>
      </c>
      <c r="M169" s="127"/>
      <c r="N169" s="127">
        <v>25</v>
      </c>
      <c r="O169" s="127"/>
      <c r="P169" s="127">
        <v>150</v>
      </c>
      <c r="Q169" s="127">
        <v>150</v>
      </c>
      <c r="R169" s="127">
        <v>150</v>
      </c>
    </row>
    <row r="170" spans="1:18" ht="12" customHeight="1">
      <c r="A170" s="77"/>
      <c r="B170" s="214">
        <v>637004</v>
      </c>
      <c r="C170" s="276" t="s">
        <v>245</v>
      </c>
      <c r="D170" s="124">
        <v>137</v>
      </c>
      <c r="E170" s="124">
        <v>2</v>
      </c>
      <c r="F170" s="124">
        <v>60</v>
      </c>
      <c r="G170" s="127">
        <v>116</v>
      </c>
      <c r="H170" s="127"/>
      <c r="I170" s="127"/>
      <c r="J170" s="127">
        <v>22.5</v>
      </c>
      <c r="K170" s="127"/>
      <c r="L170" s="127"/>
      <c r="M170" s="127"/>
      <c r="N170" s="127"/>
      <c r="O170" s="304"/>
      <c r="P170" s="304"/>
      <c r="Q170" s="304"/>
      <c r="R170" s="127"/>
    </row>
    <row r="171" spans="1:18" ht="12" customHeight="1">
      <c r="A171" s="77"/>
      <c r="B171" s="214">
        <v>637027</v>
      </c>
      <c r="C171" s="276" t="s">
        <v>432</v>
      </c>
      <c r="D171" s="124"/>
      <c r="E171" s="124"/>
      <c r="F171" s="124"/>
      <c r="G171" s="127"/>
      <c r="H171" s="127"/>
      <c r="I171" s="127">
        <v>63</v>
      </c>
      <c r="J171" s="127">
        <v>45.6</v>
      </c>
      <c r="K171" s="127">
        <v>45.6</v>
      </c>
      <c r="L171" s="127"/>
      <c r="M171" s="127">
        <v>50</v>
      </c>
      <c r="N171" s="127">
        <v>60</v>
      </c>
      <c r="O171" s="127"/>
      <c r="P171" s="127"/>
      <c r="Q171" s="127"/>
      <c r="R171" s="127"/>
    </row>
    <row r="172" spans="1:18" ht="12" customHeight="1">
      <c r="A172" s="77"/>
      <c r="B172" s="214">
        <v>642006</v>
      </c>
      <c r="C172" s="276" t="s">
        <v>321</v>
      </c>
      <c r="D172" s="124">
        <v>0</v>
      </c>
      <c r="E172" s="124">
        <v>0</v>
      </c>
      <c r="F172" s="124">
        <v>8</v>
      </c>
      <c r="G172" s="127">
        <v>8</v>
      </c>
      <c r="H172" s="127"/>
      <c r="I172" s="127">
        <v>8</v>
      </c>
      <c r="J172" s="127">
        <v>8</v>
      </c>
      <c r="K172" s="127">
        <v>8</v>
      </c>
      <c r="L172" s="127">
        <v>8</v>
      </c>
      <c r="M172" s="127"/>
      <c r="N172" s="127">
        <v>8</v>
      </c>
      <c r="O172" s="127">
        <v>16</v>
      </c>
      <c r="P172" s="127">
        <v>8</v>
      </c>
      <c r="Q172" s="127">
        <v>8</v>
      </c>
      <c r="R172" s="127">
        <v>8</v>
      </c>
    </row>
    <row r="173" spans="1:18" ht="12" hidden="1" customHeight="1" outlineLevel="1">
      <c r="A173" s="77"/>
      <c r="B173" s="131"/>
      <c r="C173" s="128" t="s">
        <v>102</v>
      </c>
      <c r="D173" s="125">
        <v>2</v>
      </c>
      <c r="E173" s="125"/>
      <c r="F173" s="125">
        <v>2</v>
      </c>
      <c r="G173" s="127"/>
      <c r="H173" s="127"/>
      <c r="I173" s="127"/>
      <c r="J173" s="127">
        <v>8</v>
      </c>
      <c r="K173" s="127"/>
      <c r="L173" s="127"/>
      <c r="M173" s="127"/>
      <c r="N173" s="127"/>
      <c r="O173" s="304"/>
      <c r="P173" s="304"/>
      <c r="Q173" s="304"/>
      <c r="R173" s="127"/>
    </row>
    <row r="174" spans="1:18" ht="12" hidden="1" customHeight="1" outlineLevel="1">
      <c r="A174" s="77"/>
      <c r="B174" s="131">
        <v>637026</v>
      </c>
      <c r="C174" s="128" t="s">
        <v>108</v>
      </c>
      <c r="D174" s="125">
        <v>2</v>
      </c>
      <c r="E174" s="125"/>
      <c r="F174" s="125">
        <v>2</v>
      </c>
      <c r="G174" s="127"/>
      <c r="H174" s="127"/>
      <c r="I174" s="127"/>
      <c r="J174" s="127"/>
      <c r="K174" s="127"/>
      <c r="L174" s="127"/>
      <c r="M174" s="127"/>
      <c r="N174" s="127"/>
      <c r="O174" s="304"/>
      <c r="P174" s="304"/>
      <c r="Q174" s="304"/>
      <c r="R174" s="127"/>
    </row>
    <row r="175" spans="1:18" ht="12" customHeight="1" collapsed="1">
      <c r="A175" s="77"/>
      <c r="B175" s="131"/>
      <c r="C175" s="128"/>
      <c r="D175" s="124"/>
      <c r="E175" s="124"/>
      <c r="F175" s="124"/>
      <c r="G175" s="127"/>
      <c r="H175" s="127"/>
      <c r="I175" s="127"/>
      <c r="J175" s="127"/>
      <c r="K175" s="127"/>
      <c r="L175" s="127"/>
      <c r="M175" s="127"/>
      <c r="N175" s="127"/>
      <c r="O175" s="304"/>
      <c r="P175" s="304"/>
      <c r="Q175" s="304"/>
      <c r="R175" s="127"/>
    </row>
    <row r="176" spans="1:18" ht="12" hidden="1" customHeight="1">
      <c r="A176" s="201"/>
      <c r="B176" s="363"/>
      <c r="C176" s="364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305"/>
      <c r="P176" s="305"/>
      <c r="Q176" s="305"/>
      <c r="R176" s="127"/>
    </row>
    <row r="177" spans="1:18" s="92" customFormat="1" ht="12" hidden="1" customHeight="1">
      <c r="A177" s="95"/>
      <c r="B177" s="212"/>
      <c r="C177" s="231"/>
      <c r="D177" s="124"/>
      <c r="E177" s="124"/>
      <c r="F177" s="124"/>
      <c r="G177" s="127"/>
      <c r="H177" s="127"/>
      <c r="I177" s="127"/>
      <c r="J177" s="127"/>
      <c r="K177" s="127"/>
      <c r="L177" s="127"/>
      <c r="M177" s="127"/>
      <c r="N177" s="127"/>
      <c r="O177" s="304"/>
      <c r="P177" s="304"/>
      <c r="Q177" s="304"/>
      <c r="R177" s="127"/>
    </row>
    <row r="178" spans="1:18" ht="12" hidden="1" customHeight="1" outlineLevel="1">
      <c r="A178" s="77"/>
      <c r="B178" s="131"/>
      <c r="C178" s="128"/>
      <c r="D178" s="2"/>
      <c r="E178" s="2"/>
      <c r="F178" s="2"/>
      <c r="G178" s="127"/>
      <c r="H178" s="127"/>
      <c r="I178" s="127"/>
      <c r="J178" s="127"/>
      <c r="K178" s="127"/>
      <c r="L178" s="127"/>
      <c r="M178" s="127"/>
      <c r="N178" s="127"/>
      <c r="O178" s="304"/>
      <c r="P178" s="304"/>
      <c r="Q178" s="304"/>
      <c r="R178" s="127"/>
    </row>
    <row r="179" spans="1:18" ht="12" hidden="1" customHeight="1" outlineLevel="1">
      <c r="A179" s="77"/>
      <c r="B179" s="131"/>
      <c r="C179" s="128"/>
      <c r="D179" s="2"/>
      <c r="E179" s="2"/>
      <c r="F179" s="2"/>
      <c r="G179" s="127"/>
      <c r="H179" s="127"/>
      <c r="I179" s="127"/>
      <c r="J179" s="127"/>
      <c r="K179" s="127"/>
      <c r="L179" s="127"/>
      <c r="M179" s="127"/>
      <c r="N179" s="127"/>
      <c r="O179" s="304"/>
      <c r="P179" s="304"/>
      <c r="Q179" s="304"/>
      <c r="R179" s="127"/>
    </row>
    <row r="180" spans="1:18" ht="12" hidden="1" customHeight="1" outlineLevel="1">
      <c r="A180" s="77"/>
      <c r="B180" s="131"/>
      <c r="C180" s="128"/>
      <c r="D180" s="2"/>
      <c r="E180" s="2"/>
      <c r="F180" s="2"/>
      <c r="G180" s="127"/>
      <c r="H180" s="127"/>
      <c r="I180" s="127"/>
      <c r="J180" s="127"/>
      <c r="K180" s="127"/>
      <c r="L180" s="127"/>
      <c r="M180" s="127"/>
      <c r="N180" s="127"/>
      <c r="O180" s="304"/>
      <c r="P180" s="304"/>
      <c r="Q180" s="304"/>
      <c r="R180" s="127"/>
    </row>
    <row r="181" spans="1:18" ht="12" hidden="1" customHeight="1">
      <c r="A181" s="77"/>
      <c r="B181" s="214"/>
      <c r="C181" s="213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304"/>
      <c r="P181" s="304"/>
      <c r="Q181" s="304"/>
      <c r="R181" s="127"/>
    </row>
    <row r="182" spans="1:18" ht="12" hidden="1" customHeight="1">
      <c r="A182" s="77"/>
      <c r="B182" s="130"/>
      <c r="C182" s="128"/>
      <c r="D182" s="2"/>
      <c r="E182" s="2"/>
      <c r="F182" s="2"/>
      <c r="G182" s="127"/>
      <c r="H182" s="127"/>
      <c r="I182" s="127"/>
      <c r="J182" s="127"/>
      <c r="K182" s="127"/>
      <c r="L182" s="127"/>
      <c r="M182" s="127"/>
      <c r="N182" s="127"/>
      <c r="O182" s="304"/>
      <c r="P182" s="304"/>
      <c r="Q182" s="304"/>
      <c r="R182" s="127"/>
    </row>
    <row r="183" spans="1:18" ht="12" customHeight="1">
      <c r="A183" s="275"/>
      <c r="B183" s="365"/>
      <c r="C183" s="231" t="s">
        <v>409</v>
      </c>
      <c r="D183" s="127">
        <v>4383</v>
      </c>
      <c r="E183" s="2"/>
      <c r="F183" s="127">
        <v>2062</v>
      </c>
      <c r="G183" s="127">
        <v>2639</v>
      </c>
      <c r="H183" s="127"/>
      <c r="I183" s="127">
        <v>6602</v>
      </c>
      <c r="J183" s="127"/>
      <c r="K183" s="127"/>
      <c r="L183" s="127"/>
      <c r="M183" s="127">
        <v>1591.22</v>
      </c>
      <c r="N183" s="127"/>
      <c r="O183" s="304">
        <v>1545.58</v>
      </c>
      <c r="P183" s="304"/>
      <c r="Q183" s="304"/>
      <c r="R183" s="127"/>
    </row>
    <row r="184" spans="1:18" ht="12" customHeight="1">
      <c r="A184" s="77"/>
      <c r="B184" s="130"/>
      <c r="C184" s="231" t="s">
        <v>436</v>
      </c>
      <c r="D184" s="2"/>
      <c r="E184" s="2"/>
      <c r="F184" s="2"/>
      <c r="G184" s="127"/>
      <c r="H184" s="127"/>
      <c r="I184" s="127"/>
      <c r="J184" s="127">
        <v>821.15</v>
      </c>
      <c r="K184" s="127">
        <v>1858.93</v>
      </c>
      <c r="L184" s="127"/>
      <c r="M184" s="127"/>
      <c r="N184" s="127"/>
      <c r="O184" s="304"/>
      <c r="P184" s="304"/>
      <c r="Q184" s="304"/>
      <c r="R184" s="127"/>
    </row>
    <row r="185" spans="1:18" ht="12" customHeight="1">
      <c r="A185" s="193" t="s">
        <v>15</v>
      </c>
      <c r="B185" s="194"/>
      <c r="C185" s="203"/>
      <c r="D185" s="196">
        <v>81</v>
      </c>
      <c r="E185" s="196">
        <v>3</v>
      </c>
      <c r="F185" s="196">
        <v>81</v>
      </c>
      <c r="G185" s="321">
        <v>102</v>
      </c>
      <c r="H185" s="321"/>
      <c r="I185" s="321">
        <v>295</v>
      </c>
      <c r="J185" s="321">
        <f>SUM(J187:J192)</f>
        <v>288</v>
      </c>
      <c r="K185" s="321">
        <f t="shared" ref="K185:L185" si="24">SUM(K187:K192)</f>
        <v>462.76000000000005</v>
      </c>
      <c r="L185" s="321">
        <f t="shared" si="24"/>
        <v>300</v>
      </c>
      <c r="M185" s="321">
        <f>SUM(M187:M192)</f>
        <v>424.88</v>
      </c>
      <c r="N185" s="321">
        <f t="shared" ref="N185:R185" si="25">SUM(N187:N192)</f>
        <v>418</v>
      </c>
      <c r="O185" s="321">
        <f t="shared" si="25"/>
        <v>462.76</v>
      </c>
      <c r="P185" s="321">
        <f t="shared" si="25"/>
        <v>584</v>
      </c>
      <c r="Q185" s="321">
        <f t="shared" si="25"/>
        <v>584</v>
      </c>
      <c r="R185" s="321">
        <f t="shared" si="25"/>
        <v>584</v>
      </c>
    </row>
    <row r="186" spans="1:18" ht="12" hidden="1" customHeight="1" outlineLevel="1">
      <c r="A186" s="77"/>
      <c r="B186" s="49">
        <v>637026</v>
      </c>
      <c r="C186" s="50" t="s">
        <v>108</v>
      </c>
      <c r="D186" s="2">
        <v>99</v>
      </c>
      <c r="E186" s="2">
        <v>3</v>
      </c>
      <c r="F186" s="2">
        <v>2</v>
      </c>
      <c r="G186" s="2"/>
      <c r="H186" s="2"/>
      <c r="I186" s="2"/>
      <c r="J186" s="2"/>
      <c r="K186" s="2"/>
      <c r="L186" s="2"/>
      <c r="M186" s="2"/>
      <c r="N186" s="2"/>
      <c r="O186" s="308"/>
      <c r="P186" s="308"/>
      <c r="Q186" s="308"/>
      <c r="R186" s="127"/>
    </row>
    <row r="187" spans="1:18" ht="12" customHeight="1" outlineLevel="1">
      <c r="A187" s="77"/>
      <c r="B187" s="49">
        <v>625002</v>
      </c>
      <c r="C187" s="50" t="s">
        <v>79</v>
      </c>
      <c r="D187" s="2"/>
      <c r="E187" s="2"/>
      <c r="F187" s="2"/>
      <c r="G187" s="2"/>
      <c r="H187" s="2"/>
      <c r="I187" s="2"/>
      <c r="J187" s="2"/>
      <c r="K187" s="2">
        <v>8.9600000000000009</v>
      </c>
      <c r="L187" s="2"/>
      <c r="M187" s="2">
        <v>7.82</v>
      </c>
      <c r="N187" s="2">
        <v>8</v>
      </c>
      <c r="O187" s="2">
        <v>10</v>
      </c>
      <c r="P187" s="2">
        <v>10</v>
      </c>
      <c r="Q187" s="2">
        <v>10</v>
      </c>
      <c r="R187" s="2">
        <v>10</v>
      </c>
    </row>
    <row r="188" spans="1:18" ht="12" customHeight="1" outlineLevel="1">
      <c r="A188" s="77"/>
      <c r="B188" s="49">
        <v>625003</v>
      </c>
      <c r="C188" s="50" t="s">
        <v>80</v>
      </c>
      <c r="D188" s="2"/>
      <c r="E188" s="2"/>
      <c r="F188" s="2"/>
      <c r="G188" s="2"/>
      <c r="H188" s="2"/>
      <c r="I188" s="2"/>
      <c r="J188" s="2"/>
      <c r="K188" s="2">
        <v>0.51</v>
      </c>
      <c r="L188" s="2"/>
      <c r="M188" s="2">
        <v>0.44</v>
      </c>
      <c r="N188" s="2">
        <v>1</v>
      </c>
      <c r="O188" s="2">
        <v>2</v>
      </c>
      <c r="P188" s="2">
        <v>3</v>
      </c>
      <c r="Q188" s="2">
        <v>3</v>
      </c>
      <c r="R188" s="2">
        <v>3</v>
      </c>
    </row>
    <row r="189" spans="1:18" ht="12" customHeight="1" outlineLevel="1">
      <c r="A189" s="77"/>
      <c r="B189" s="49">
        <v>625007</v>
      </c>
      <c r="C189" s="50" t="s">
        <v>83</v>
      </c>
      <c r="D189" s="2"/>
      <c r="E189" s="2"/>
      <c r="F189" s="2"/>
      <c r="G189" s="2"/>
      <c r="H189" s="2"/>
      <c r="I189" s="2"/>
      <c r="J189" s="2"/>
      <c r="K189" s="2">
        <v>3.04</v>
      </c>
      <c r="L189" s="2"/>
      <c r="M189" s="2">
        <v>2.65</v>
      </c>
      <c r="N189" s="2">
        <v>3</v>
      </c>
      <c r="O189" s="2">
        <v>4</v>
      </c>
      <c r="P189" s="2">
        <v>5</v>
      </c>
      <c r="Q189" s="2">
        <v>5</v>
      </c>
      <c r="R189" s="2">
        <v>5</v>
      </c>
    </row>
    <row r="190" spans="1:18" ht="12" customHeight="1" outlineLevel="1">
      <c r="A190" s="77"/>
      <c r="B190" s="49">
        <v>633016</v>
      </c>
      <c r="C190" s="50" t="s">
        <v>93</v>
      </c>
      <c r="D190" s="2"/>
      <c r="E190" s="2"/>
      <c r="F190" s="2"/>
      <c r="G190" s="2"/>
      <c r="H190" s="2"/>
      <c r="I190" s="2"/>
      <c r="J190" s="2"/>
      <c r="K190" s="2">
        <v>74.2</v>
      </c>
      <c r="L190" s="2"/>
      <c r="M190" s="2">
        <v>94.1</v>
      </c>
      <c r="N190" s="2">
        <v>100</v>
      </c>
      <c r="O190" s="2">
        <v>110.54</v>
      </c>
      <c r="P190" s="2">
        <v>200</v>
      </c>
      <c r="Q190" s="2">
        <v>200</v>
      </c>
      <c r="R190" s="2">
        <v>200</v>
      </c>
    </row>
    <row r="191" spans="1:18" ht="12" customHeight="1" outlineLevel="1">
      <c r="A191" s="77"/>
      <c r="B191" s="49">
        <v>637004</v>
      </c>
      <c r="C191" s="50" t="s">
        <v>103</v>
      </c>
      <c r="D191" s="2"/>
      <c r="E191" s="2"/>
      <c r="F191" s="2"/>
      <c r="G191" s="2"/>
      <c r="H191" s="2"/>
      <c r="I191" s="2"/>
      <c r="J191" s="2">
        <v>288</v>
      </c>
      <c r="K191" s="2">
        <v>312</v>
      </c>
      <c r="L191" s="2">
        <v>300</v>
      </c>
      <c r="M191" s="2">
        <v>264</v>
      </c>
      <c r="N191" s="2">
        <v>250</v>
      </c>
      <c r="O191" s="2">
        <v>270</v>
      </c>
      <c r="P191" s="2">
        <v>300</v>
      </c>
      <c r="Q191" s="2">
        <v>300</v>
      </c>
      <c r="R191" s="2">
        <v>300</v>
      </c>
    </row>
    <row r="192" spans="1:18" ht="12" customHeight="1" outlineLevel="1">
      <c r="A192" s="77"/>
      <c r="B192" s="49">
        <v>637027</v>
      </c>
      <c r="C192" s="50" t="s">
        <v>109</v>
      </c>
      <c r="D192" s="2"/>
      <c r="E192" s="2"/>
      <c r="F192" s="2"/>
      <c r="G192" s="2"/>
      <c r="H192" s="2"/>
      <c r="I192" s="2"/>
      <c r="J192" s="2"/>
      <c r="K192" s="2">
        <v>64.05</v>
      </c>
      <c r="L192" s="2"/>
      <c r="M192" s="2">
        <v>55.87</v>
      </c>
      <c r="N192" s="2">
        <v>56</v>
      </c>
      <c r="O192" s="2">
        <v>66.22</v>
      </c>
      <c r="P192" s="2">
        <v>66</v>
      </c>
      <c r="Q192" s="2">
        <v>66</v>
      </c>
      <c r="R192" s="2">
        <v>66</v>
      </c>
    </row>
    <row r="193" spans="1:18" ht="12" hidden="1" customHeight="1">
      <c r="A193" s="193" t="s">
        <v>157</v>
      </c>
      <c r="B193" s="194"/>
      <c r="C193" s="195"/>
      <c r="D193" s="197">
        <v>330</v>
      </c>
      <c r="E193" s="197">
        <v>16</v>
      </c>
      <c r="F193" s="197">
        <v>330</v>
      </c>
      <c r="G193" s="197"/>
      <c r="H193" s="197"/>
      <c r="I193" s="197"/>
      <c r="J193" s="197"/>
      <c r="K193" s="197"/>
      <c r="L193" s="197"/>
      <c r="M193" s="197"/>
      <c r="N193" s="197"/>
      <c r="O193" s="305"/>
      <c r="P193" s="197"/>
      <c r="Q193" s="197"/>
      <c r="R193" s="125"/>
    </row>
    <row r="194" spans="1:18" ht="12" hidden="1" customHeight="1">
      <c r="A194" s="90"/>
      <c r="B194" s="81">
        <v>631</v>
      </c>
      <c r="C194" s="91" t="s">
        <v>47</v>
      </c>
      <c r="D194" s="124">
        <f>D195</f>
        <v>120</v>
      </c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302"/>
      <c r="P194" s="124"/>
      <c r="Q194" s="124"/>
      <c r="R194" s="125"/>
    </row>
    <row r="195" spans="1:18" ht="12" hidden="1" customHeight="1" outlineLevel="1">
      <c r="A195" s="77"/>
      <c r="B195" s="78" t="s">
        <v>6</v>
      </c>
      <c r="C195" s="50" t="s">
        <v>85</v>
      </c>
      <c r="D195" s="125">
        <v>120</v>
      </c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303"/>
      <c r="P195" s="125"/>
      <c r="Q195" s="125"/>
      <c r="R195" s="125"/>
    </row>
    <row r="196" spans="1:18" ht="12" hidden="1" customHeight="1">
      <c r="A196" s="90"/>
      <c r="B196" s="81">
        <v>632</v>
      </c>
      <c r="C196" s="82" t="s">
        <v>48</v>
      </c>
      <c r="D196" s="124">
        <f>D197+D198+D199</f>
        <v>135</v>
      </c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302"/>
      <c r="P196" s="124"/>
      <c r="Q196" s="124"/>
      <c r="R196" s="125"/>
    </row>
    <row r="197" spans="1:18" ht="12" hidden="1" customHeight="1" outlineLevel="1">
      <c r="A197" s="77"/>
      <c r="B197" s="78" t="s">
        <v>198</v>
      </c>
      <c r="C197" s="50" t="s">
        <v>86</v>
      </c>
      <c r="D197" s="126">
        <v>45</v>
      </c>
      <c r="E197" s="126"/>
      <c r="F197" s="126"/>
      <c r="G197" s="125"/>
      <c r="H197" s="125"/>
      <c r="I197" s="125"/>
      <c r="J197" s="125"/>
      <c r="K197" s="125"/>
      <c r="L197" s="125"/>
      <c r="M197" s="125"/>
      <c r="N197" s="125"/>
      <c r="O197" s="303"/>
      <c r="P197" s="125"/>
      <c r="Q197" s="125"/>
      <c r="R197" s="125"/>
    </row>
    <row r="198" spans="1:18" ht="12" hidden="1" customHeight="1" outlineLevel="1">
      <c r="A198" s="77"/>
      <c r="B198" s="78" t="s">
        <v>197</v>
      </c>
      <c r="C198" s="50" t="s">
        <v>86</v>
      </c>
      <c r="D198" s="142">
        <v>40</v>
      </c>
      <c r="E198" s="142"/>
      <c r="F198" s="142"/>
      <c r="G198" s="125"/>
      <c r="H198" s="125"/>
      <c r="I198" s="125"/>
      <c r="J198" s="125"/>
      <c r="K198" s="125"/>
      <c r="L198" s="125"/>
      <c r="M198" s="125"/>
      <c r="N198" s="125"/>
      <c r="O198" s="303"/>
      <c r="P198" s="125"/>
      <c r="Q198" s="125"/>
      <c r="R198" s="125"/>
    </row>
    <row r="199" spans="1:18" ht="12" hidden="1" customHeight="1" outlineLevel="1">
      <c r="A199" s="77"/>
      <c r="B199" s="49">
        <v>632002</v>
      </c>
      <c r="C199" s="50" t="s">
        <v>87</v>
      </c>
      <c r="D199" s="125">
        <v>50</v>
      </c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303"/>
      <c r="P199" s="125"/>
      <c r="Q199" s="125"/>
      <c r="R199" s="125"/>
    </row>
    <row r="200" spans="1:18" ht="12" hidden="1" customHeight="1" collapsed="1">
      <c r="A200" s="90"/>
      <c r="B200" s="81" t="s">
        <v>324</v>
      </c>
      <c r="C200" s="91" t="s">
        <v>49</v>
      </c>
      <c r="D200" s="124">
        <v>330</v>
      </c>
      <c r="E200" s="124">
        <v>16</v>
      </c>
      <c r="F200" s="124">
        <v>330</v>
      </c>
      <c r="G200" s="124"/>
      <c r="H200" s="124"/>
      <c r="I200" s="124"/>
      <c r="J200" s="124"/>
      <c r="K200" s="124"/>
      <c r="L200" s="124"/>
      <c r="M200" s="124"/>
      <c r="N200" s="124"/>
      <c r="O200" s="302"/>
      <c r="P200" s="124"/>
      <c r="Q200" s="124"/>
      <c r="R200" s="125"/>
    </row>
    <row r="201" spans="1:18" ht="12" hidden="1" customHeight="1">
      <c r="A201" s="90"/>
      <c r="B201" s="132">
        <v>633015</v>
      </c>
      <c r="C201" s="224" t="s">
        <v>241</v>
      </c>
      <c r="D201" s="229">
        <v>165</v>
      </c>
      <c r="E201" s="229">
        <v>5</v>
      </c>
      <c r="F201" s="229">
        <v>165</v>
      </c>
      <c r="G201" s="229"/>
      <c r="H201" s="229"/>
      <c r="I201" s="229"/>
      <c r="J201" s="229"/>
      <c r="K201" s="229"/>
      <c r="L201" s="229"/>
      <c r="M201" s="229"/>
      <c r="N201" s="229"/>
      <c r="O201" s="306"/>
      <c r="P201" s="229"/>
      <c r="Q201" s="229"/>
      <c r="R201" s="125"/>
    </row>
    <row r="202" spans="1:18" ht="12" hidden="1" customHeight="1" outlineLevel="1">
      <c r="A202" s="77"/>
      <c r="B202" s="49">
        <v>633004</v>
      </c>
      <c r="C202" s="50" t="s">
        <v>112</v>
      </c>
      <c r="D202" s="125">
        <v>210</v>
      </c>
      <c r="E202" s="125">
        <v>6</v>
      </c>
      <c r="F202" s="125">
        <v>210</v>
      </c>
      <c r="G202" s="125"/>
      <c r="H202" s="125"/>
      <c r="I202" s="125"/>
      <c r="J202" s="125"/>
      <c r="K202" s="125"/>
      <c r="L202" s="125"/>
      <c r="M202" s="125"/>
      <c r="N202" s="125"/>
      <c r="O202" s="303"/>
      <c r="P202" s="125"/>
      <c r="Q202" s="125"/>
      <c r="R202" s="125"/>
    </row>
    <row r="203" spans="1:18" ht="12" hidden="1" customHeight="1" outlineLevel="1">
      <c r="A203" s="77"/>
      <c r="B203" s="49">
        <v>633010</v>
      </c>
      <c r="C203" s="50" t="s">
        <v>113</v>
      </c>
      <c r="D203" s="125">
        <v>15</v>
      </c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303"/>
      <c r="P203" s="125"/>
      <c r="Q203" s="125"/>
      <c r="R203" s="125"/>
    </row>
    <row r="204" spans="1:18" ht="12" hidden="1" customHeight="1">
      <c r="A204" s="90"/>
      <c r="B204" s="81">
        <v>634</v>
      </c>
      <c r="C204" s="91" t="s">
        <v>8</v>
      </c>
      <c r="D204" s="124">
        <f>D205+D206</f>
        <v>140</v>
      </c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302"/>
      <c r="P204" s="124"/>
      <c r="Q204" s="124"/>
      <c r="R204" s="125"/>
    </row>
    <row r="205" spans="1:18" ht="12" hidden="1" customHeight="1" outlineLevel="1">
      <c r="A205" s="77"/>
      <c r="B205" s="78" t="s">
        <v>9</v>
      </c>
      <c r="C205" s="128" t="s">
        <v>94</v>
      </c>
      <c r="D205" s="126">
        <v>90</v>
      </c>
      <c r="E205" s="126"/>
      <c r="F205" s="126"/>
      <c r="G205" s="125"/>
      <c r="H205" s="125"/>
      <c r="I205" s="125"/>
      <c r="J205" s="125"/>
      <c r="K205" s="125"/>
      <c r="L205" s="125"/>
      <c r="M205" s="125"/>
      <c r="N205" s="125"/>
      <c r="O205" s="303"/>
      <c r="P205" s="125"/>
      <c r="Q205" s="125"/>
      <c r="R205" s="125"/>
    </row>
    <row r="206" spans="1:18" ht="12" hidden="1" customHeight="1" outlineLevel="1">
      <c r="A206" s="77"/>
      <c r="B206" s="49">
        <v>634002</v>
      </c>
      <c r="C206" s="128" t="s">
        <v>95</v>
      </c>
      <c r="D206" s="125">
        <v>50</v>
      </c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303"/>
      <c r="P206" s="125"/>
      <c r="Q206" s="125"/>
      <c r="R206" s="125"/>
    </row>
    <row r="207" spans="1:18" ht="12" hidden="1" customHeight="1">
      <c r="A207" s="77"/>
      <c r="B207" s="49">
        <v>634003</v>
      </c>
      <c r="C207" s="50" t="s">
        <v>96</v>
      </c>
      <c r="D207" s="122">
        <v>10</v>
      </c>
      <c r="E207" s="122"/>
      <c r="F207" s="122"/>
      <c r="G207" s="127"/>
      <c r="H207" s="127"/>
      <c r="I207" s="127"/>
      <c r="J207" s="127"/>
      <c r="K207" s="127"/>
      <c r="L207" s="127"/>
      <c r="M207" s="127"/>
      <c r="N207" s="127"/>
      <c r="O207" s="304"/>
      <c r="P207" s="127"/>
      <c r="Q207" s="127"/>
      <c r="R207" s="125"/>
    </row>
    <row r="208" spans="1:18" ht="12" hidden="1" customHeight="1">
      <c r="A208" s="90"/>
      <c r="B208" s="81">
        <v>635</v>
      </c>
      <c r="C208" s="91" t="s">
        <v>50</v>
      </c>
      <c r="D208" s="123">
        <f>D209</f>
        <v>250</v>
      </c>
      <c r="E208" s="123"/>
      <c r="F208" s="123"/>
      <c r="G208" s="124"/>
      <c r="H208" s="124"/>
      <c r="I208" s="124"/>
      <c r="J208" s="124"/>
      <c r="K208" s="124"/>
      <c r="L208" s="124"/>
      <c r="M208" s="124"/>
      <c r="N208" s="124"/>
      <c r="O208" s="302"/>
      <c r="P208" s="124"/>
      <c r="Q208" s="124"/>
      <c r="R208" s="125"/>
    </row>
    <row r="209" spans="1:18" ht="12" hidden="1" customHeight="1" outlineLevel="1">
      <c r="A209" s="77"/>
      <c r="B209" s="49">
        <v>635006</v>
      </c>
      <c r="C209" s="50" t="s">
        <v>99</v>
      </c>
      <c r="D209" s="126">
        <v>250</v>
      </c>
      <c r="E209" s="126"/>
      <c r="F209" s="126"/>
      <c r="G209" s="125"/>
      <c r="H209" s="125"/>
      <c r="I209" s="125"/>
      <c r="J209" s="125"/>
      <c r="K209" s="125"/>
      <c r="L209" s="125"/>
      <c r="M209" s="125"/>
      <c r="N209" s="125"/>
      <c r="O209" s="303"/>
      <c r="P209" s="125"/>
      <c r="Q209" s="125"/>
      <c r="R209" s="125"/>
    </row>
    <row r="210" spans="1:18" ht="12" hidden="1" customHeight="1">
      <c r="A210" s="77"/>
      <c r="B210" s="81">
        <v>637</v>
      </c>
      <c r="C210" s="91" t="s">
        <v>51</v>
      </c>
      <c r="D210" s="124">
        <f>D211+D212+D213</f>
        <v>145</v>
      </c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302"/>
      <c r="P210" s="124"/>
      <c r="Q210" s="124"/>
      <c r="R210" s="125"/>
    </row>
    <row r="211" spans="1:18" ht="12" hidden="1" customHeight="1" outlineLevel="1">
      <c r="A211" s="77"/>
      <c r="B211" s="49">
        <v>637004</v>
      </c>
      <c r="C211" s="50" t="s">
        <v>103</v>
      </c>
      <c r="D211" s="125">
        <v>15</v>
      </c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303"/>
      <c r="P211" s="125"/>
      <c r="Q211" s="125"/>
      <c r="R211" s="125"/>
    </row>
    <row r="212" spans="1:18" ht="12" hidden="1" customHeight="1" outlineLevel="1">
      <c r="A212" s="77"/>
      <c r="B212" s="49">
        <v>637015</v>
      </c>
      <c r="C212" s="50" t="s">
        <v>106</v>
      </c>
      <c r="D212" s="125">
        <v>80</v>
      </c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303"/>
      <c r="P212" s="125"/>
      <c r="Q212" s="125"/>
      <c r="R212" s="125"/>
    </row>
    <row r="213" spans="1:18" ht="12" hidden="1" customHeight="1" outlineLevel="1">
      <c r="A213" s="77"/>
      <c r="B213" s="49">
        <v>637027</v>
      </c>
      <c r="C213" s="50" t="s">
        <v>109</v>
      </c>
      <c r="D213" s="125">
        <v>50</v>
      </c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303"/>
      <c r="P213" s="125"/>
      <c r="Q213" s="125"/>
      <c r="R213" s="125"/>
    </row>
    <row r="214" spans="1:18" ht="12" hidden="1" customHeight="1" outlineLevel="1">
      <c r="A214" s="77"/>
      <c r="B214" s="49">
        <v>633016</v>
      </c>
      <c r="C214" s="50" t="s">
        <v>323</v>
      </c>
      <c r="D214" s="125">
        <v>99</v>
      </c>
      <c r="E214" s="125">
        <v>3</v>
      </c>
      <c r="F214" s="125">
        <v>99</v>
      </c>
      <c r="G214" s="125"/>
      <c r="H214" s="125"/>
      <c r="I214" s="125"/>
      <c r="J214" s="125"/>
      <c r="K214" s="125"/>
      <c r="L214" s="125"/>
      <c r="M214" s="125"/>
      <c r="N214" s="125"/>
      <c r="O214" s="303"/>
      <c r="P214" s="125"/>
      <c r="Q214" s="125"/>
      <c r="R214" s="125"/>
    </row>
    <row r="215" spans="1:18" ht="12" hidden="1" customHeight="1" outlineLevel="1">
      <c r="A215" s="77"/>
      <c r="B215" s="49">
        <v>642006</v>
      </c>
      <c r="C215" s="50" t="s">
        <v>322</v>
      </c>
      <c r="D215" s="125">
        <v>66</v>
      </c>
      <c r="E215" s="125">
        <v>2</v>
      </c>
      <c r="F215" s="125">
        <v>66</v>
      </c>
      <c r="G215" s="125"/>
      <c r="H215" s="125"/>
      <c r="I215" s="125"/>
      <c r="J215" s="125"/>
      <c r="K215" s="125"/>
      <c r="L215" s="125"/>
      <c r="M215" s="125"/>
      <c r="N215" s="125"/>
      <c r="O215" s="303"/>
      <c r="P215" s="125"/>
      <c r="Q215" s="125"/>
      <c r="R215" s="125"/>
    </row>
    <row r="216" spans="1:18" ht="12" hidden="1" customHeight="1" collapsed="1">
      <c r="A216" s="77"/>
      <c r="B216" s="84"/>
      <c r="C216" s="79"/>
      <c r="D216" s="123"/>
      <c r="E216" s="123"/>
      <c r="F216" s="123"/>
      <c r="G216" s="124"/>
      <c r="H216" s="124"/>
      <c r="I216" s="124"/>
      <c r="J216" s="124"/>
      <c r="K216" s="124"/>
      <c r="L216" s="124"/>
      <c r="M216" s="124"/>
      <c r="N216" s="124"/>
      <c r="O216" s="302"/>
      <c r="P216" s="124"/>
      <c r="Q216" s="124"/>
      <c r="R216" s="125"/>
    </row>
    <row r="217" spans="1:18" ht="12" hidden="1" customHeight="1">
      <c r="A217" s="193" t="s">
        <v>242</v>
      </c>
      <c r="B217" s="194" t="s">
        <v>243</v>
      </c>
      <c r="C217" s="204"/>
      <c r="D217" s="197">
        <v>1737</v>
      </c>
      <c r="E217" s="197">
        <v>53</v>
      </c>
      <c r="F217" s="197">
        <v>1737</v>
      </c>
      <c r="G217" s="197"/>
      <c r="H217" s="197"/>
      <c r="I217" s="197"/>
      <c r="J217" s="197"/>
      <c r="K217" s="197"/>
      <c r="L217" s="197"/>
      <c r="M217" s="197"/>
      <c r="N217" s="197"/>
      <c r="O217" s="305"/>
      <c r="P217" s="197"/>
      <c r="Q217" s="197"/>
      <c r="R217" s="125"/>
    </row>
    <row r="218" spans="1:18" ht="12" hidden="1" customHeight="1">
      <c r="A218" s="90"/>
      <c r="B218" s="81">
        <v>610</v>
      </c>
      <c r="C218" s="82" t="s">
        <v>73</v>
      </c>
      <c r="D218" s="124">
        <v>600</v>
      </c>
      <c r="E218" s="124">
        <v>18</v>
      </c>
      <c r="F218" s="124">
        <v>600</v>
      </c>
      <c r="G218" s="124"/>
      <c r="H218" s="124"/>
      <c r="I218" s="124"/>
      <c r="J218" s="124"/>
      <c r="K218" s="124"/>
      <c r="L218" s="124"/>
      <c r="M218" s="124"/>
      <c r="N218" s="124"/>
      <c r="O218" s="302"/>
      <c r="P218" s="124"/>
      <c r="Q218" s="124"/>
      <c r="R218" s="125"/>
    </row>
    <row r="219" spans="1:18" ht="12" hidden="1" customHeight="1" outlineLevel="1">
      <c r="A219" s="77"/>
      <c r="B219" s="78">
        <v>611</v>
      </c>
      <c r="C219" s="50" t="s">
        <v>74</v>
      </c>
      <c r="D219" s="125">
        <v>600</v>
      </c>
      <c r="E219" s="125">
        <v>18</v>
      </c>
      <c r="F219" s="125">
        <v>600</v>
      </c>
      <c r="G219" s="125"/>
      <c r="H219" s="125"/>
      <c r="I219" s="125"/>
      <c r="J219" s="125"/>
      <c r="K219" s="125"/>
      <c r="L219" s="125"/>
      <c r="M219" s="125"/>
      <c r="N219" s="125"/>
      <c r="O219" s="303"/>
      <c r="P219" s="125"/>
      <c r="Q219" s="125"/>
      <c r="R219" s="125"/>
    </row>
    <row r="220" spans="1:18" ht="12" hidden="1" customHeight="1" outlineLevel="1">
      <c r="A220" s="77"/>
      <c r="B220" s="78">
        <v>612</v>
      </c>
      <c r="C220" s="50" t="s">
        <v>75</v>
      </c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303"/>
      <c r="P220" s="125"/>
      <c r="Q220" s="125"/>
      <c r="R220" s="125"/>
    </row>
    <row r="221" spans="1:18" ht="12" hidden="1" customHeight="1" outlineLevel="1">
      <c r="A221" s="77"/>
      <c r="B221" s="49">
        <v>614</v>
      </c>
      <c r="C221" s="50" t="s">
        <v>31</v>
      </c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303"/>
      <c r="P221" s="125"/>
      <c r="Q221" s="125"/>
      <c r="R221" s="125"/>
    </row>
    <row r="222" spans="1:18" ht="12" hidden="1" customHeight="1" collapsed="1">
      <c r="A222" s="77"/>
      <c r="B222" s="97">
        <v>620</v>
      </c>
      <c r="C222" s="82" t="s">
        <v>54</v>
      </c>
      <c r="D222" s="124">
        <v>168</v>
      </c>
      <c r="E222" s="124">
        <v>6</v>
      </c>
      <c r="F222" s="124">
        <v>168</v>
      </c>
      <c r="G222" s="124"/>
      <c r="H222" s="124"/>
      <c r="I222" s="124"/>
      <c r="J222" s="124"/>
      <c r="K222" s="124"/>
      <c r="L222" s="124"/>
      <c r="M222" s="124"/>
      <c r="N222" s="124"/>
      <c r="O222" s="302"/>
      <c r="P222" s="124"/>
      <c r="Q222" s="124"/>
      <c r="R222" s="125"/>
    </row>
    <row r="223" spans="1:18" ht="12" hidden="1" customHeight="1" outlineLevel="1">
      <c r="A223" s="77"/>
      <c r="B223" s="49">
        <v>621000</v>
      </c>
      <c r="C223" s="50" t="s">
        <v>77</v>
      </c>
      <c r="D223" s="125">
        <v>40</v>
      </c>
      <c r="E223" s="125">
        <v>1</v>
      </c>
      <c r="F223" s="125">
        <v>40</v>
      </c>
      <c r="G223" s="125"/>
      <c r="H223" s="125"/>
      <c r="I223" s="125"/>
      <c r="J223" s="125"/>
      <c r="K223" s="125"/>
      <c r="L223" s="125"/>
      <c r="M223" s="125"/>
      <c r="N223" s="125"/>
      <c r="O223" s="303"/>
      <c r="P223" s="125"/>
      <c r="Q223" s="125"/>
      <c r="R223" s="125"/>
    </row>
    <row r="224" spans="1:18" ht="12" hidden="1" customHeight="1" outlineLevel="1">
      <c r="A224" s="77"/>
      <c r="B224" s="78" t="s">
        <v>3</v>
      </c>
      <c r="C224" s="50" t="s">
        <v>78</v>
      </c>
      <c r="D224" s="125">
        <v>101</v>
      </c>
      <c r="E224" s="125">
        <v>3</v>
      </c>
      <c r="F224" s="125">
        <v>101</v>
      </c>
      <c r="G224" s="125"/>
      <c r="H224" s="125"/>
      <c r="I224" s="125"/>
      <c r="J224" s="125"/>
      <c r="K224" s="125"/>
      <c r="L224" s="125"/>
      <c r="M224" s="125"/>
      <c r="N224" s="125"/>
      <c r="O224" s="303"/>
      <c r="P224" s="125"/>
      <c r="Q224" s="125"/>
      <c r="R224" s="125"/>
    </row>
    <row r="225" spans="1:18" ht="12" hidden="1" customHeight="1" outlineLevel="1">
      <c r="A225" s="77"/>
      <c r="B225" s="78" t="s">
        <v>4</v>
      </c>
      <c r="C225" s="50" t="s">
        <v>79</v>
      </c>
      <c r="D225" s="125">
        <v>14</v>
      </c>
      <c r="E225" s="125">
        <v>1</v>
      </c>
      <c r="F225" s="125">
        <v>14</v>
      </c>
      <c r="G225" s="125"/>
      <c r="H225" s="125"/>
      <c r="I225" s="125"/>
      <c r="J225" s="125"/>
      <c r="K225" s="125"/>
      <c r="L225" s="125"/>
      <c r="M225" s="125"/>
      <c r="N225" s="125"/>
      <c r="O225" s="303"/>
      <c r="P225" s="125"/>
      <c r="Q225" s="125"/>
      <c r="R225" s="125"/>
    </row>
    <row r="226" spans="1:18" ht="12" hidden="1" customHeight="1" outlineLevel="1">
      <c r="A226" s="77"/>
      <c r="B226" s="49">
        <v>625003</v>
      </c>
      <c r="C226" s="50" t="s">
        <v>80</v>
      </c>
      <c r="D226" s="125">
        <v>6</v>
      </c>
      <c r="E226" s="125">
        <v>1</v>
      </c>
      <c r="F226" s="125">
        <v>6</v>
      </c>
      <c r="G226" s="125"/>
      <c r="H226" s="125"/>
      <c r="I226" s="125"/>
      <c r="J226" s="125"/>
      <c r="K226" s="125"/>
      <c r="L226" s="125"/>
      <c r="M226" s="125"/>
      <c r="N226" s="125"/>
      <c r="O226" s="303"/>
      <c r="P226" s="125"/>
      <c r="Q226" s="125"/>
      <c r="R226" s="125"/>
    </row>
    <row r="227" spans="1:18" ht="12" hidden="1" customHeight="1" outlineLevel="1">
      <c r="A227" s="77"/>
      <c r="B227" s="49">
        <v>625004</v>
      </c>
      <c r="C227" s="50" t="s">
        <v>81</v>
      </c>
      <c r="D227" s="125">
        <v>4</v>
      </c>
      <c r="E227" s="125"/>
      <c r="F227" s="125">
        <v>4</v>
      </c>
      <c r="G227" s="125"/>
      <c r="H227" s="125"/>
      <c r="I227" s="125"/>
      <c r="J227" s="125"/>
      <c r="K227" s="125"/>
      <c r="L227" s="125"/>
      <c r="M227" s="125"/>
      <c r="N227" s="125"/>
      <c r="O227" s="303"/>
      <c r="P227" s="125"/>
      <c r="Q227" s="125"/>
      <c r="R227" s="125"/>
    </row>
    <row r="228" spans="1:18" ht="12" hidden="1" customHeight="1" outlineLevel="1">
      <c r="A228" s="77"/>
      <c r="B228" s="49">
        <v>625005</v>
      </c>
      <c r="C228" s="50" t="s">
        <v>82</v>
      </c>
      <c r="D228" s="125">
        <v>2</v>
      </c>
      <c r="E228" s="125"/>
      <c r="F228" s="125">
        <v>2</v>
      </c>
      <c r="G228" s="125"/>
      <c r="H228" s="125"/>
      <c r="I228" s="125"/>
      <c r="J228" s="125"/>
      <c r="K228" s="125"/>
      <c r="L228" s="125"/>
      <c r="M228" s="125"/>
      <c r="N228" s="125"/>
      <c r="O228" s="303"/>
      <c r="P228" s="125"/>
      <c r="Q228" s="125"/>
      <c r="R228" s="125"/>
    </row>
    <row r="229" spans="1:18" ht="12" hidden="1" customHeight="1" outlineLevel="1">
      <c r="A229" s="77"/>
      <c r="B229" s="49">
        <v>625007</v>
      </c>
      <c r="C229" s="50" t="s">
        <v>83</v>
      </c>
      <c r="D229" s="125">
        <v>1</v>
      </c>
      <c r="E229" s="125"/>
      <c r="F229" s="125">
        <v>1</v>
      </c>
      <c r="G229" s="125"/>
      <c r="H229" s="125"/>
      <c r="I229" s="125"/>
      <c r="J229" s="125"/>
      <c r="K229" s="125"/>
      <c r="L229" s="125"/>
      <c r="M229" s="125"/>
      <c r="N229" s="125"/>
      <c r="O229" s="303"/>
      <c r="P229" s="125"/>
      <c r="Q229" s="125"/>
      <c r="R229" s="125"/>
    </row>
    <row r="230" spans="1:18" ht="12" hidden="1" customHeight="1" outlineLevel="1">
      <c r="A230" s="77"/>
      <c r="B230" s="78">
        <v>627</v>
      </c>
      <c r="C230" s="50" t="s">
        <v>84</v>
      </c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303"/>
      <c r="P230" s="125"/>
      <c r="Q230" s="125"/>
      <c r="R230" s="125"/>
    </row>
    <row r="231" spans="1:18" ht="12" hidden="1" customHeight="1" outlineLevel="1">
      <c r="A231" s="77"/>
      <c r="B231" s="78"/>
      <c r="C231" s="50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302"/>
      <c r="P231" s="124"/>
      <c r="Q231" s="124"/>
      <c r="R231" s="125"/>
    </row>
    <row r="232" spans="1:18" ht="12" hidden="1" customHeight="1" collapsed="1">
      <c r="A232" s="77"/>
      <c r="B232" s="81">
        <v>633</v>
      </c>
      <c r="C232" s="91" t="s">
        <v>49</v>
      </c>
      <c r="D232" s="124">
        <v>936</v>
      </c>
      <c r="E232" s="124">
        <v>28</v>
      </c>
      <c r="F232" s="124">
        <v>936</v>
      </c>
      <c r="G232" s="124"/>
      <c r="H232" s="124"/>
      <c r="I232" s="124"/>
      <c r="J232" s="124"/>
      <c r="K232" s="124"/>
      <c r="L232" s="124"/>
      <c r="M232" s="124"/>
      <c r="N232" s="124"/>
      <c r="O232" s="302"/>
      <c r="P232" s="124"/>
      <c r="Q232" s="124"/>
      <c r="R232" s="125"/>
    </row>
    <row r="233" spans="1:18" ht="12" hidden="1" customHeight="1" outlineLevel="1">
      <c r="A233" s="77"/>
      <c r="B233" s="49">
        <v>633010</v>
      </c>
      <c r="C233" s="50" t="s">
        <v>72</v>
      </c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302"/>
      <c r="P233" s="124"/>
      <c r="Q233" s="124"/>
      <c r="R233" s="125"/>
    </row>
    <row r="234" spans="1:18" ht="12" hidden="1" customHeight="1" outlineLevel="1">
      <c r="A234" s="77"/>
      <c r="B234" s="49">
        <v>633006</v>
      </c>
      <c r="C234" s="50" t="s">
        <v>32</v>
      </c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302"/>
      <c r="P234" s="124"/>
      <c r="Q234" s="124"/>
      <c r="R234" s="125"/>
    </row>
    <row r="235" spans="1:18" ht="12" hidden="1" customHeight="1" outlineLevel="1">
      <c r="A235" s="77"/>
      <c r="B235" s="49">
        <v>633004</v>
      </c>
      <c r="C235" s="50" t="s">
        <v>46</v>
      </c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302"/>
      <c r="P235" s="124"/>
      <c r="Q235" s="124"/>
      <c r="R235" s="125"/>
    </row>
    <row r="236" spans="1:18" ht="12" hidden="1" customHeight="1" collapsed="1">
      <c r="A236" s="77"/>
      <c r="B236" s="81">
        <v>637</v>
      </c>
      <c r="C236" s="91" t="s">
        <v>51</v>
      </c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302"/>
      <c r="P236" s="124"/>
      <c r="Q236" s="124"/>
      <c r="R236" s="125"/>
    </row>
    <row r="237" spans="1:18" ht="12" hidden="1" customHeight="1" outlineLevel="1">
      <c r="A237" s="77"/>
      <c r="B237" s="49">
        <v>633006</v>
      </c>
      <c r="C237" s="50" t="s">
        <v>90</v>
      </c>
      <c r="D237" s="125">
        <v>936</v>
      </c>
      <c r="E237" s="125">
        <v>28</v>
      </c>
      <c r="F237" s="125">
        <v>936</v>
      </c>
      <c r="G237" s="125"/>
      <c r="H237" s="125"/>
      <c r="I237" s="125"/>
      <c r="J237" s="125"/>
      <c r="K237" s="125"/>
      <c r="L237" s="125"/>
      <c r="M237" s="125"/>
      <c r="N237" s="125"/>
      <c r="O237" s="303"/>
      <c r="P237" s="125"/>
      <c r="Q237" s="125"/>
      <c r="R237" s="125"/>
    </row>
    <row r="238" spans="1:18" ht="12" hidden="1" customHeight="1" outlineLevel="1">
      <c r="A238" s="77"/>
      <c r="B238" s="49">
        <v>633010</v>
      </c>
      <c r="C238" s="50" t="s">
        <v>244</v>
      </c>
      <c r="D238" s="125">
        <v>35</v>
      </c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303"/>
      <c r="P238" s="125"/>
      <c r="Q238" s="125"/>
      <c r="R238" s="125"/>
    </row>
    <row r="239" spans="1:18" ht="12" hidden="1" customHeight="1" collapsed="1">
      <c r="A239" s="77"/>
      <c r="B239" s="81">
        <v>637</v>
      </c>
      <c r="C239" s="91" t="s">
        <v>245</v>
      </c>
      <c r="D239" s="124">
        <v>33</v>
      </c>
      <c r="E239" s="124">
        <v>1</v>
      </c>
      <c r="F239" s="124">
        <v>33</v>
      </c>
      <c r="G239" s="124"/>
      <c r="H239" s="124"/>
      <c r="I239" s="124"/>
      <c r="J239" s="124"/>
      <c r="K239" s="124"/>
      <c r="L239" s="124"/>
      <c r="M239" s="124"/>
      <c r="N239" s="124"/>
      <c r="O239" s="302"/>
      <c r="P239" s="124"/>
      <c r="Q239" s="124"/>
      <c r="R239" s="125"/>
    </row>
    <row r="240" spans="1:18" ht="12" hidden="1" customHeight="1" outlineLevel="1">
      <c r="A240" s="77"/>
      <c r="B240" s="49">
        <v>634001</v>
      </c>
      <c r="C240" s="128" t="s">
        <v>94</v>
      </c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303"/>
      <c r="P240" s="125"/>
      <c r="Q240" s="125"/>
      <c r="R240" s="125"/>
    </row>
    <row r="241" spans="1:18" ht="12" hidden="1" customHeight="1" outlineLevel="1">
      <c r="A241" s="77"/>
      <c r="B241" s="49">
        <v>634002</v>
      </c>
      <c r="C241" s="128" t="s">
        <v>95</v>
      </c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303"/>
      <c r="P241" s="125"/>
      <c r="Q241" s="125"/>
      <c r="R241" s="125"/>
    </row>
    <row r="242" spans="1:18" ht="12" hidden="1" customHeight="1" collapsed="1">
      <c r="A242" s="77"/>
      <c r="B242" s="49">
        <v>637015</v>
      </c>
      <c r="C242" s="50" t="s">
        <v>96</v>
      </c>
      <c r="D242" s="127">
        <v>33</v>
      </c>
      <c r="E242" s="127">
        <v>1</v>
      </c>
      <c r="F242" s="127">
        <v>33</v>
      </c>
      <c r="G242" s="127"/>
      <c r="H242" s="127"/>
      <c r="I242" s="127"/>
      <c r="J242" s="127"/>
      <c r="K242" s="127"/>
      <c r="L242" s="127"/>
      <c r="M242" s="127"/>
      <c r="N242" s="127"/>
      <c r="O242" s="304"/>
      <c r="P242" s="127"/>
      <c r="Q242" s="127"/>
      <c r="R242" s="125"/>
    </row>
    <row r="243" spans="1:18" ht="12" hidden="1" customHeight="1">
      <c r="A243" s="77"/>
      <c r="B243" s="81">
        <v>635</v>
      </c>
      <c r="C243" s="91" t="s">
        <v>50</v>
      </c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302"/>
      <c r="P243" s="124"/>
      <c r="Q243" s="124"/>
      <c r="R243" s="125"/>
    </row>
    <row r="244" spans="1:18" ht="11.25" hidden="1" customHeight="1" outlineLevel="1">
      <c r="A244" s="77"/>
      <c r="B244" s="49">
        <v>635004</v>
      </c>
      <c r="C244" s="128" t="s">
        <v>100</v>
      </c>
      <c r="D244" s="126"/>
      <c r="E244" s="126"/>
      <c r="F244" s="126"/>
      <c r="G244" s="125"/>
      <c r="H244" s="125"/>
      <c r="I244" s="125"/>
      <c r="J244" s="125"/>
      <c r="K244" s="125"/>
      <c r="L244" s="125"/>
      <c r="M244" s="125"/>
      <c r="N244" s="125"/>
      <c r="O244" s="303"/>
      <c r="P244" s="125"/>
      <c r="Q244" s="125"/>
      <c r="R244" s="125"/>
    </row>
    <row r="245" spans="1:18" ht="12" hidden="1" customHeight="1" outlineLevel="1">
      <c r="A245" s="77"/>
      <c r="B245" s="49">
        <v>635006</v>
      </c>
      <c r="C245" s="50" t="s">
        <v>99</v>
      </c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303"/>
      <c r="P245" s="125"/>
      <c r="Q245" s="125"/>
      <c r="R245" s="125"/>
    </row>
    <row r="246" spans="1:18" ht="12" hidden="1" customHeight="1" collapsed="1">
      <c r="A246" s="77"/>
      <c r="B246" s="78"/>
      <c r="C246" s="9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302"/>
      <c r="P246" s="124"/>
      <c r="Q246" s="124"/>
      <c r="R246" s="125"/>
    </row>
    <row r="247" spans="1:18" ht="12" hidden="1" customHeight="1">
      <c r="A247" s="193" t="s">
        <v>246</v>
      </c>
      <c r="B247" s="194" t="s">
        <v>247</v>
      </c>
      <c r="C247" s="195"/>
      <c r="D247" s="200">
        <v>4877</v>
      </c>
      <c r="E247" s="200">
        <v>147</v>
      </c>
      <c r="F247" s="200">
        <v>4877</v>
      </c>
      <c r="G247" s="200"/>
      <c r="H247" s="200"/>
      <c r="I247" s="200"/>
      <c r="J247" s="200"/>
      <c r="K247" s="200"/>
      <c r="L247" s="200"/>
      <c r="M247" s="200"/>
      <c r="N247" s="200"/>
      <c r="O247" s="307"/>
      <c r="P247" s="200"/>
      <c r="Q247" s="200"/>
      <c r="R247" s="125"/>
    </row>
    <row r="248" spans="1:18" ht="12" hidden="1" customHeight="1">
      <c r="A248" s="90"/>
      <c r="B248" s="81">
        <v>610</v>
      </c>
      <c r="C248" s="82" t="s">
        <v>73</v>
      </c>
      <c r="D248" s="124">
        <v>3651</v>
      </c>
      <c r="E248" s="124">
        <v>110</v>
      </c>
      <c r="F248" s="124">
        <v>3651</v>
      </c>
      <c r="G248" s="124"/>
      <c r="H248" s="124"/>
      <c r="I248" s="124"/>
      <c r="J248" s="124"/>
      <c r="K248" s="124"/>
      <c r="L248" s="124"/>
      <c r="M248" s="124"/>
      <c r="N248" s="124"/>
      <c r="O248" s="302"/>
      <c r="P248" s="124"/>
      <c r="Q248" s="124"/>
      <c r="R248" s="125"/>
    </row>
    <row r="249" spans="1:18" ht="12" hidden="1" customHeight="1" outlineLevel="1">
      <c r="A249" s="77"/>
      <c r="B249" s="78">
        <v>611</v>
      </c>
      <c r="C249" s="50" t="s">
        <v>74</v>
      </c>
      <c r="D249" s="125">
        <v>50</v>
      </c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303"/>
      <c r="P249" s="125"/>
      <c r="Q249" s="125"/>
      <c r="R249" s="125"/>
    </row>
    <row r="250" spans="1:18" ht="12" hidden="1" customHeight="1" outlineLevel="1">
      <c r="A250" s="77"/>
      <c r="B250" s="49">
        <v>611000</v>
      </c>
      <c r="C250" s="50" t="s">
        <v>248</v>
      </c>
      <c r="D250" s="125">
        <v>3651</v>
      </c>
      <c r="E250" s="125">
        <v>110</v>
      </c>
      <c r="F250" s="125">
        <v>3651</v>
      </c>
      <c r="G250" s="125"/>
      <c r="H250" s="125"/>
      <c r="I250" s="125"/>
      <c r="J250" s="125"/>
      <c r="K250" s="125"/>
      <c r="L250" s="125"/>
      <c r="M250" s="125"/>
      <c r="N250" s="125"/>
      <c r="O250" s="303"/>
      <c r="P250" s="125"/>
      <c r="Q250" s="125"/>
      <c r="R250" s="125"/>
    </row>
    <row r="251" spans="1:18" ht="12" hidden="1" customHeight="1" outlineLevel="1">
      <c r="A251" s="77"/>
      <c r="B251" s="78"/>
      <c r="C251" s="50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303"/>
      <c r="P251" s="125"/>
      <c r="Q251" s="125"/>
      <c r="R251" s="125"/>
    </row>
    <row r="252" spans="1:18" ht="12" hidden="1" customHeight="1" outlineLevel="1">
      <c r="A252" s="77"/>
      <c r="B252" s="78"/>
      <c r="C252" s="50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303"/>
      <c r="P252" s="125"/>
      <c r="Q252" s="125"/>
      <c r="R252" s="125"/>
    </row>
    <row r="253" spans="1:18" ht="12" hidden="1" customHeight="1" collapsed="1">
      <c r="A253" s="77"/>
      <c r="B253" s="97">
        <v>620</v>
      </c>
      <c r="C253" s="82" t="s">
        <v>54</v>
      </c>
      <c r="D253" s="127">
        <v>1226</v>
      </c>
      <c r="E253" s="127">
        <v>37</v>
      </c>
      <c r="F253" s="127">
        <v>1226</v>
      </c>
      <c r="G253" s="127"/>
      <c r="H253" s="127"/>
      <c r="I253" s="127"/>
      <c r="J253" s="127"/>
      <c r="K253" s="127"/>
      <c r="L253" s="127"/>
      <c r="M253" s="127"/>
      <c r="N253" s="127"/>
      <c r="O253" s="304"/>
      <c r="P253" s="127"/>
      <c r="Q253" s="127"/>
      <c r="R253" s="125"/>
    </row>
    <row r="254" spans="1:18" ht="12" hidden="1" customHeight="1" outlineLevel="1">
      <c r="A254" s="77"/>
      <c r="B254" s="131">
        <v>620</v>
      </c>
      <c r="C254" s="129" t="s">
        <v>54</v>
      </c>
      <c r="D254" s="125">
        <v>15</v>
      </c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303"/>
      <c r="P254" s="125"/>
      <c r="Q254" s="125"/>
      <c r="R254" s="125"/>
    </row>
    <row r="255" spans="1:18" ht="12" hidden="1" customHeight="1" outlineLevel="1">
      <c r="A255" s="77"/>
      <c r="B255" s="131">
        <v>621</v>
      </c>
      <c r="C255" s="129" t="s">
        <v>249</v>
      </c>
      <c r="D255" s="125">
        <v>365</v>
      </c>
      <c r="E255" s="125">
        <v>11</v>
      </c>
      <c r="F255" s="125">
        <v>365</v>
      </c>
      <c r="G255" s="125"/>
      <c r="H255" s="125"/>
      <c r="I255" s="125"/>
      <c r="J255" s="125"/>
      <c r="K255" s="125"/>
      <c r="L255" s="125"/>
      <c r="M255" s="125"/>
      <c r="N255" s="125"/>
      <c r="O255" s="303"/>
      <c r="P255" s="125"/>
      <c r="Q255" s="125"/>
      <c r="R255" s="125"/>
    </row>
    <row r="256" spans="1:18" ht="12" hidden="1" customHeight="1" outlineLevel="1">
      <c r="A256" s="77"/>
      <c r="B256" s="131">
        <v>625001</v>
      </c>
      <c r="C256" s="129" t="s">
        <v>250</v>
      </c>
      <c r="D256" s="125">
        <v>99</v>
      </c>
      <c r="E256" s="125">
        <v>3</v>
      </c>
      <c r="F256" s="125">
        <v>99</v>
      </c>
      <c r="G256" s="125"/>
      <c r="H256" s="125"/>
      <c r="I256" s="125"/>
      <c r="J256" s="125"/>
      <c r="K256" s="125"/>
      <c r="L256" s="125"/>
      <c r="M256" s="125"/>
      <c r="N256" s="125"/>
      <c r="O256" s="303"/>
      <c r="P256" s="125"/>
      <c r="Q256" s="125"/>
      <c r="R256" s="125"/>
    </row>
    <row r="257" spans="1:18" ht="12" hidden="1" customHeight="1" outlineLevel="1">
      <c r="A257" s="77"/>
      <c r="B257" s="131">
        <v>625002</v>
      </c>
      <c r="C257" s="129" t="s">
        <v>251</v>
      </c>
      <c r="D257" s="125">
        <v>465</v>
      </c>
      <c r="E257" s="125">
        <v>14</v>
      </c>
      <c r="F257" s="125">
        <v>465</v>
      </c>
      <c r="G257" s="125"/>
      <c r="H257" s="125"/>
      <c r="I257" s="125"/>
      <c r="J257" s="125"/>
      <c r="K257" s="125"/>
      <c r="L257" s="125"/>
      <c r="M257" s="125"/>
      <c r="N257" s="125"/>
      <c r="O257" s="303"/>
      <c r="P257" s="125"/>
      <c r="Q257" s="125"/>
      <c r="R257" s="125"/>
    </row>
    <row r="258" spans="1:18" ht="12" hidden="1" customHeight="1" outlineLevel="1">
      <c r="A258" s="77"/>
      <c r="B258" s="131">
        <v>625003</v>
      </c>
      <c r="C258" s="129" t="s">
        <v>238</v>
      </c>
      <c r="D258" s="125">
        <v>33</v>
      </c>
      <c r="E258" s="125">
        <v>1</v>
      </c>
      <c r="F258" s="125">
        <v>33</v>
      </c>
      <c r="G258" s="125"/>
      <c r="H258" s="125"/>
      <c r="I258" s="125"/>
      <c r="J258" s="125"/>
      <c r="K258" s="125"/>
      <c r="L258" s="125"/>
      <c r="M258" s="125"/>
      <c r="N258" s="125"/>
      <c r="O258" s="303"/>
      <c r="P258" s="125"/>
      <c r="Q258" s="125"/>
      <c r="R258" s="125"/>
    </row>
    <row r="259" spans="1:18" ht="12" hidden="1" customHeight="1" outlineLevel="1">
      <c r="A259" s="77"/>
      <c r="B259" s="131">
        <v>625004</v>
      </c>
      <c r="C259" s="129" t="s">
        <v>239</v>
      </c>
      <c r="D259" s="125">
        <v>66</v>
      </c>
      <c r="E259" s="125">
        <v>2</v>
      </c>
      <c r="F259" s="125">
        <v>66</v>
      </c>
      <c r="G259" s="125"/>
      <c r="H259" s="125"/>
      <c r="I259" s="125"/>
      <c r="J259" s="125"/>
      <c r="K259" s="125"/>
      <c r="L259" s="125"/>
      <c r="M259" s="125"/>
      <c r="N259" s="125"/>
      <c r="O259" s="303"/>
      <c r="P259" s="125"/>
      <c r="Q259" s="125"/>
      <c r="R259" s="125"/>
    </row>
    <row r="260" spans="1:18" ht="12" hidden="1" customHeight="1" outlineLevel="1">
      <c r="A260" s="77"/>
      <c r="B260" s="131">
        <v>625005</v>
      </c>
      <c r="C260" s="129" t="s">
        <v>240</v>
      </c>
      <c r="D260" s="125">
        <v>33</v>
      </c>
      <c r="E260" s="125">
        <v>1</v>
      </c>
      <c r="F260" s="125">
        <v>33</v>
      </c>
      <c r="G260" s="125"/>
      <c r="H260" s="125"/>
      <c r="I260" s="125"/>
      <c r="J260" s="125"/>
      <c r="K260" s="125"/>
      <c r="L260" s="125"/>
      <c r="M260" s="125"/>
      <c r="N260" s="125"/>
      <c r="O260" s="303"/>
      <c r="P260" s="125"/>
      <c r="Q260" s="125"/>
      <c r="R260" s="125"/>
    </row>
    <row r="261" spans="1:18" ht="12" hidden="1" customHeight="1" outlineLevel="1">
      <c r="A261" s="77"/>
      <c r="B261" s="131">
        <v>625007</v>
      </c>
      <c r="C261" s="129" t="s">
        <v>252</v>
      </c>
      <c r="D261" s="125">
        <v>165</v>
      </c>
      <c r="E261" s="125">
        <v>5</v>
      </c>
      <c r="F261" s="125">
        <v>165</v>
      </c>
      <c r="G261" s="125"/>
      <c r="H261" s="125"/>
      <c r="I261" s="125"/>
      <c r="J261" s="125"/>
      <c r="K261" s="125"/>
      <c r="L261" s="125"/>
      <c r="M261" s="125"/>
      <c r="N261" s="125"/>
      <c r="O261" s="303"/>
      <c r="P261" s="125"/>
      <c r="Q261" s="125"/>
      <c r="R261" s="125"/>
    </row>
    <row r="262" spans="1:18" ht="12" hidden="1" customHeight="1">
      <c r="A262" s="77"/>
      <c r="B262" s="81">
        <v>637</v>
      </c>
      <c r="C262" s="91" t="s">
        <v>51</v>
      </c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302"/>
      <c r="P262" s="124"/>
      <c r="Q262" s="124"/>
      <c r="R262" s="125"/>
    </row>
    <row r="263" spans="1:18" ht="12" hidden="1" customHeight="1" outlineLevel="1">
      <c r="A263" s="77"/>
      <c r="B263" s="49">
        <v>637001</v>
      </c>
      <c r="C263" s="50" t="s">
        <v>102</v>
      </c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303"/>
      <c r="P263" s="125"/>
      <c r="Q263" s="125"/>
      <c r="R263" s="125"/>
    </row>
    <row r="264" spans="1:18" ht="12" hidden="1" customHeight="1" collapsed="1">
      <c r="A264" s="77"/>
      <c r="B264" s="49"/>
      <c r="C264" s="50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302"/>
      <c r="P264" s="124"/>
      <c r="Q264" s="124"/>
      <c r="R264" s="125"/>
    </row>
    <row r="265" spans="1:18" ht="12" hidden="1" customHeight="1">
      <c r="A265" s="193" t="s">
        <v>17</v>
      </c>
      <c r="B265" s="194"/>
      <c r="C265" s="195"/>
      <c r="D265" s="197">
        <f>D266</f>
        <v>40</v>
      </c>
      <c r="E265" s="197"/>
      <c r="F265" s="197">
        <f>F266</f>
        <v>70</v>
      </c>
      <c r="G265" s="197"/>
      <c r="H265" s="197"/>
      <c r="I265" s="197"/>
      <c r="J265" s="197"/>
      <c r="K265" s="197"/>
      <c r="L265" s="197"/>
      <c r="M265" s="197"/>
      <c r="N265" s="197"/>
      <c r="O265" s="305"/>
      <c r="P265" s="197"/>
      <c r="Q265" s="197"/>
      <c r="R265" s="125"/>
    </row>
    <row r="266" spans="1:18" ht="12" hidden="1" customHeight="1">
      <c r="A266" s="90"/>
      <c r="B266" s="81">
        <v>637</v>
      </c>
      <c r="C266" s="91" t="s">
        <v>51</v>
      </c>
      <c r="D266" s="124">
        <f>D267+D268</f>
        <v>40</v>
      </c>
      <c r="E266" s="124"/>
      <c r="F266" s="124">
        <f>F267+F268</f>
        <v>70</v>
      </c>
      <c r="G266" s="124"/>
      <c r="H266" s="124"/>
      <c r="I266" s="124"/>
      <c r="J266" s="124"/>
      <c r="K266" s="124"/>
      <c r="L266" s="124"/>
      <c r="M266" s="124"/>
      <c r="N266" s="124"/>
      <c r="O266" s="302"/>
      <c r="P266" s="124"/>
      <c r="Q266" s="124"/>
      <c r="R266" s="125"/>
    </row>
    <row r="267" spans="1:18" ht="12" hidden="1" customHeight="1" outlineLevel="1">
      <c r="A267" s="77"/>
      <c r="B267" s="49">
        <v>637004</v>
      </c>
      <c r="C267" s="50" t="s">
        <v>103</v>
      </c>
      <c r="D267" s="125">
        <v>25</v>
      </c>
      <c r="E267" s="125"/>
      <c r="F267" s="125">
        <v>40</v>
      </c>
      <c r="G267" s="125"/>
      <c r="H267" s="125"/>
      <c r="I267" s="125"/>
      <c r="J267" s="125"/>
      <c r="K267" s="125"/>
      <c r="L267" s="125"/>
      <c r="M267" s="125"/>
      <c r="N267" s="125"/>
      <c r="O267" s="303"/>
      <c r="P267" s="125"/>
      <c r="Q267" s="125"/>
      <c r="R267" s="125"/>
    </row>
    <row r="268" spans="1:18" ht="12" hidden="1" customHeight="1" outlineLevel="1">
      <c r="A268" s="77"/>
      <c r="B268" s="49">
        <v>637005</v>
      </c>
      <c r="C268" s="96" t="s">
        <v>104</v>
      </c>
      <c r="D268" s="125">
        <v>15</v>
      </c>
      <c r="E268" s="125"/>
      <c r="F268" s="125">
        <v>30</v>
      </c>
      <c r="G268" s="125"/>
      <c r="H268" s="125"/>
      <c r="I268" s="125"/>
      <c r="J268" s="125"/>
      <c r="K268" s="125"/>
      <c r="L268" s="125"/>
      <c r="M268" s="125"/>
      <c r="N268" s="125"/>
      <c r="O268" s="303"/>
      <c r="P268" s="125"/>
      <c r="Q268" s="125"/>
      <c r="R268" s="125"/>
    </row>
    <row r="269" spans="1:18" ht="12" hidden="1" customHeight="1">
      <c r="A269" s="77"/>
      <c r="B269" s="78"/>
      <c r="C269" s="50"/>
      <c r="D269" s="123"/>
      <c r="E269" s="123"/>
      <c r="F269" s="123"/>
      <c r="G269" s="124"/>
      <c r="H269" s="124"/>
      <c r="I269" s="124"/>
      <c r="J269" s="124"/>
      <c r="K269" s="124"/>
      <c r="L269" s="124"/>
      <c r="M269" s="124"/>
      <c r="N269" s="124"/>
      <c r="O269" s="302"/>
      <c r="P269" s="124"/>
      <c r="Q269" s="124"/>
      <c r="R269" s="125"/>
    </row>
    <row r="270" spans="1:18" ht="12" hidden="1" customHeight="1">
      <c r="A270" s="193" t="s">
        <v>18</v>
      </c>
      <c r="B270" s="194"/>
      <c r="C270" s="203"/>
      <c r="D270" s="197">
        <f>D271+D273</f>
        <v>60</v>
      </c>
      <c r="E270" s="197"/>
      <c r="F270" s="197">
        <f>F271+F273</f>
        <v>120</v>
      </c>
      <c r="G270" s="197"/>
      <c r="H270" s="197"/>
      <c r="I270" s="197"/>
      <c r="J270" s="197"/>
      <c r="K270" s="197"/>
      <c r="L270" s="197"/>
      <c r="M270" s="197"/>
      <c r="N270" s="197"/>
      <c r="O270" s="305"/>
      <c r="P270" s="197"/>
      <c r="Q270" s="197"/>
      <c r="R270" s="125"/>
    </row>
    <row r="271" spans="1:18" ht="12" hidden="1" customHeight="1">
      <c r="A271" s="90"/>
      <c r="B271" s="81">
        <v>633</v>
      </c>
      <c r="C271" s="91" t="s">
        <v>49</v>
      </c>
      <c r="D271" s="124">
        <f>D272</f>
        <v>50</v>
      </c>
      <c r="E271" s="124"/>
      <c r="F271" s="124">
        <f>F272</f>
        <v>90</v>
      </c>
      <c r="G271" s="124"/>
      <c r="H271" s="124"/>
      <c r="I271" s="124"/>
      <c r="J271" s="124"/>
      <c r="K271" s="124"/>
      <c r="L271" s="124"/>
      <c r="M271" s="124"/>
      <c r="N271" s="124"/>
      <c r="O271" s="302"/>
      <c r="P271" s="124"/>
      <c r="Q271" s="124"/>
      <c r="R271" s="125"/>
    </row>
    <row r="272" spans="1:18" ht="12" hidden="1" customHeight="1" outlineLevel="1">
      <c r="A272" s="77"/>
      <c r="B272" s="49">
        <v>633006</v>
      </c>
      <c r="C272" s="50" t="s">
        <v>90</v>
      </c>
      <c r="D272" s="125">
        <v>50</v>
      </c>
      <c r="E272" s="125"/>
      <c r="F272" s="125">
        <v>90</v>
      </c>
      <c r="G272" s="125"/>
      <c r="H272" s="125"/>
      <c r="I272" s="125"/>
      <c r="J272" s="125"/>
      <c r="K272" s="125"/>
      <c r="L272" s="125"/>
      <c r="M272" s="125"/>
      <c r="N272" s="125"/>
      <c r="O272" s="303"/>
      <c r="P272" s="125"/>
      <c r="Q272" s="125"/>
      <c r="R272" s="125"/>
    </row>
    <row r="273" spans="1:18" ht="12" hidden="1" customHeight="1">
      <c r="A273" s="77"/>
      <c r="B273" s="81">
        <v>635</v>
      </c>
      <c r="C273" s="91" t="s">
        <v>50</v>
      </c>
      <c r="D273" s="124">
        <f>D274</f>
        <v>10</v>
      </c>
      <c r="E273" s="124"/>
      <c r="F273" s="124">
        <f>F274</f>
        <v>30</v>
      </c>
      <c r="G273" s="124"/>
      <c r="H273" s="124"/>
      <c r="I273" s="124"/>
      <c r="J273" s="124"/>
      <c r="K273" s="124"/>
      <c r="L273" s="124"/>
      <c r="M273" s="124"/>
      <c r="N273" s="124"/>
      <c r="O273" s="302"/>
      <c r="P273" s="124"/>
      <c r="Q273" s="124"/>
      <c r="R273" s="125"/>
    </row>
    <row r="274" spans="1:18" ht="12" hidden="1" customHeight="1" outlineLevel="1">
      <c r="A274" s="77"/>
      <c r="B274" s="49">
        <v>635006</v>
      </c>
      <c r="C274" s="50" t="s">
        <v>99</v>
      </c>
      <c r="D274" s="125">
        <v>10</v>
      </c>
      <c r="E274" s="125"/>
      <c r="F274" s="125">
        <v>30</v>
      </c>
      <c r="G274" s="125"/>
      <c r="H274" s="125"/>
      <c r="I274" s="125"/>
      <c r="J274" s="125"/>
      <c r="K274" s="125"/>
      <c r="L274" s="125"/>
      <c r="M274" s="125"/>
      <c r="N274" s="125"/>
      <c r="O274" s="303"/>
      <c r="P274" s="125"/>
      <c r="Q274" s="125"/>
      <c r="R274" s="125"/>
    </row>
    <row r="275" spans="1:18" ht="12" hidden="1" customHeight="1">
      <c r="A275" s="77"/>
      <c r="B275" s="49"/>
      <c r="C275" s="50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302"/>
      <c r="P275" s="124"/>
      <c r="Q275" s="124"/>
      <c r="R275" s="125"/>
    </row>
    <row r="276" spans="1:18" ht="12" hidden="1" customHeight="1">
      <c r="A276" s="206" t="s">
        <v>158</v>
      </c>
      <c r="B276" s="205"/>
      <c r="C276" s="203"/>
      <c r="D276" s="200">
        <f>D277</f>
        <v>200</v>
      </c>
      <c r="E276" s="200"/>
      <c r="F276" s="200">
        <f>F277</f>
        <v>400</v>
      </c>
      <c r="G276" s="200"/>
      <c r="H276" s="200"/>
      <c r="I276" s="200"/>
      <c r="J276" s="200"/>
      <c r="K276" s="200"/>
      <c r="L276" s="200"/>
      <c r="M276" s="200"/>
      <c r="N276" s="200"/>
      <c r="O276" s="307"/>
      <c r="P276" s="200"/>
      <c r="Q276" s="200"/>
      <c r="R276" s="125"/>
    </row>
    <row r="277" spans="1:18" ht="12" hidden="1" customHeight="1">
      <c r="A277" s="77"/>
      <c r="B277" s="81">
        <v>633</v>
      </c>
      <c r="C277" s="121" t="s">
        <v>114</v>
      </c>
      <c r="D277" s="124">
        <f>D278+D279</f>
        <v>200</v>
      </c>
      <c r="E277" s="124"/>
      <c r="F277" s="124">
        <f>F278+F279</f>
        <v>400</v>
      </c>
      <c r="G277" s="124"/>
      <c r="H277" s="124"/>
      <c r="I277" s="124"/>
      <c r="J277" s="124"/>
      <c r="K277" s="124"/>
      <c r="L277" s="124"/>
      <c r="M277" s="124"/>
      <c r="N277" s="124"/>
      <c r="O277" s="302"/>
      <c r="P277" s="124"/>
      <c r="Q277" s="124"/>
      <c r="R277" s="125"/>
    </row>
    <row r="278" spans="1:18" ht="12" hidden="1" customHeight="1" outlineLevel="1">
      <c r="A278" s="77"/>
      <c r="B278" s="131">
        <v>633006</v>
      </c>
      <c r="C278" s="128" t="s">
        <v>90</v>
      </c>
      <c r="D278" s="125">
        <v>100</v>
      </c>
      <c r="E278" s="125"/>
      <c r="F278" s="125">
        <v>200</v>
      </c>
      <c r="G278" s="125"/>
      <c r="H278" s="125"/>
      <c r="I278" s="125"/>
      <c r="J278" s="125"/>
      <c r="K278" s="125"/>
      <c r="L278" s="125"/>
      <c r="M278" s="125"/>
      <c r="N278" s="125"/>
      <c r="O278" s="303"/>
      <c r="P278" s="125"/>
      <c r="Q278" s="125"/>
      <c r="R278" s="125"/>
    </row>
    <row r="279" spans="1:18" ht="12" hidden="1" customHeight="1" outlineLevel="1">
      <c r="A279" s="77"/>
      <c r="B279" s="131">
        <v>633009</v>
      </c>
      <c r="C279" s="128" t="s">
        <v>159</v>
      </c>
      <c r="D279" s="125">
        <v>100</v>
      </c>
      <c r="E279" s="125"/>
      <c r="F279" s="125">
        <v>200</v>
      </c>
      <c r="G279" s="125"/>
      <c r="H279" s="125"/>
      <c r="I279" s="125"/>
      <c r="J279" s="125"/>
      <c r="K279" s="125"/>
      <c r="L279" s="125"/>
      <c r="M279" s="125"/>
      <c r="N279" s="125"/>
      <c r="O279" s="303"/>
      <c r="P279" s="125"/>
      <c r="Q279" s="125"/>
      <c r="R279" s="125"/>
    </row>
    <row r="280" spans="1:18" ht="12" hidden="1" customHeight="1">
      <c r="A280" s="77"/>
      <c r="B280" s="79"/>
      <c r="C280" s="79"/>
      <c r="D280" s="123"/>
      <c r="E280" s="123"/>
      <c r="F280" s="123"/>
      <c r="G280" s="124"/>
      <c r="H280" s="124"/>
      <c r="I280" s="124"/>
      <c r="J280" s="124"/>
      <c r="K280" s="124"/>
      <c r="L280" s="124"/>
      <c r="M280" s="124"/>
      <c r="N280" s="124"/>
      <c r="O280" s="302"/>
      <c r="P280" s="124"/>
      <c r="Q280" s="124"/>
      <c r="R280" s="125"/>
    </row>
    <row r="281" spans="1:18" ht="12" customHeight="1">
      <c r="A281" s="530" t="s">
        <v>562</v>
      </c>
      <c r="B281" s="531"/>
      <c r="C281" s="531"/>
      <c r="D281" s="524"/>
      <c r="E281" s="524"/>
      <c r="F281" s="524">
        <v>90</v>
      </c>
      <c r="G281" s="507">
        <v>90</v>
      </c>
      <c r="H281" s="507"/>
      <c r="I281" s="527">
        <f>SUM(I304)</f>
        <v>90</v>
      </c>
      <c r="J281" s="527">
        <f>SUM(J304)</f>
        <v>90</v>
      </c>
      <c r="K281" s="527">
        <f>SUM(K282,K291,K296,K304)</f>
        <v>3611.41</v>
      </c>
      <c r="L281" s="527">
        <f>SUM(L282,L291,L296,L304)</f>
        <v>5340</v>
      </c>
      <c r="M281" s="527">
        <f>SUM(M282,M291,M294,M296,M304)</f>
        <v>5033.43</v>
      </c>
      <c r="N281" s="527">
        <f>SUM(N282,N291,N296,N304)</f>
        <v>5118</v>
      </c>
      <c r="O281" s="527">
        <f t="shared" ref="O281" si="26">SUM(O282,O291,O296,O304)</f>
        <v>7312.14</v>
      </c>
      <c r="P281" s="527">
        <f>SUM(P282,P291,P294,P296,P304)</f>
        <v>8720</v>
      </c>
      <c r="Q281" s="527">
        <f t="shared" ref="Q281:R281" si="27">SUM(Q282,Q291,Q294,Q296,Q304)</f>
        <v>6020</v>
      </c>
      <c r="R281" s="527">
        <f t="shared" si="27"/>
        <v>6020</v>
      </c>
    </row>
    <row r="282" spans="1:18" ht="12" customHeight="1">
      <c r="A282" s="545"/>
      <c r="B282" s="212">
        <v>633</v>
      </c>
      <c r="C282" s="276" t="s">
        <v>49</v>
      </c>
      <c r="D282" s="126"/>
      <c r="E282" s="126"/>
      <c r="F282" s="126"/>
      <c r="G282" s="125"/>
      <c r="H282" s="125"/>
      <c r="I282" s="127"/>
      <c r="J282" s="127"/>
      <c r="K282" s="127">
        <f t="shared" ref="K282" si="28">SUM(K285:K290)</f>
        <v>2712.21</v>
      </c>
      <c r="L282" s="127">
        <f>SUM(L285:L290)</f>
        <v>3200</v>
      </c>
      <c r="M282" s="127">
        <f>SUM(M285:M290)</f>
        <v>3215.73</v>
      </c>
      <c r="N282" s="127">
        <f>SUM(N284:N290)</f>
        <v>500</v>
      </c>
      <c r="O282" s="127">
        <f t="shared" ref="O282:R282" si="29">SUM(O284:O290)</f>
        <v>3984.8300000000004</v>
      </c>
      <c r="P282" s="127">
        <f t="shared" si="29"/>
        <v>2370</v>
      </c>
      <c r="Q282" s="127">
        <f t="shared" si="29"/>
        <v>2670</v>
      </c>
      <c r="R282" s="127">
        <f t="shared" si="29"/>
        <v>2670</v>
      </c>
    </row>
    <row r="283" spans="1:18" ht="12" customHeight="1">
      <c r="A283" s="545"/>
      <c r="B283" s="131">
        <v>632003</v>
      </c>
      <c r="C283" s="386" t="s">
        <v>618</v>
      </c>
      <c r="D283" s="126"/>
      <c r="E283" s="126"/>
      <c r="F283" s="126"/>
      <c r="G283" s="125"/>
      <c r="H283" s="125"/>
      <c r="I283" s="127"/>
      <c r="J283" s="127"/>
      <c r="K283" s="127"/>
      <c r="L283" s="127"/>
      <c r="M283" s="127"/>
      <c r="N283" s="127"/>
      <c r="O283" s="125">
        <v>12.1</v>
      </c>
      <c r="P283" s="127"/>
      <c r="Q283" s="127"/>
      <c r="R283" s="127"/>
    </row>
    <row r="284" spans="1:18" ht="12" customHeight="1">
      <c r="A284" s="545"/>
      <c r="B284" s="131">
        <v>633005</v>
      </c>
      <c r="C284" s="386" t="s">
        <v>668</v>
      </c>
      <c r="D284" s="126"/>
      <c r="E284" s="126"/>
      <c r="F284" s="126"/>
      <c r="G284" s="125"/>
      <c r="H284" s="125"/>
      <c r="I284" s="127"/>
      <c r="J284" s="127"/>
      <c r="K284" s="127"/>
      <c r="L284" s="127"/>
      <c r="M284" s="127"/>
      <c r="N284" s="127"/>
      <c r="O284" s="125">
        <v>161</v>
      </c>
      <c r="P284" s="125">
        <v>170</v>
      </c>
      <c r="Q284" s="125">
        <v>170</v>
      </c>
      <c r="R284" s="125">
        <v>170</v>
      </c>
    </row>
    <row r="285" spans="1:18" ht="12.75" customHeight="1">
      <c r="A285" s="529"/>
      <c r="B285" s="131">
        <v>633006</v>
      </c>
      <c r="C285" s="386" t="s">
        <v>90</v>
      </c>
      <c r="D285" s="123"/>
      <c r="E285" s="123"/>
      <c r="F285" s="123"/>
      <c r="G285" s="127"/>
      <c r="H285" s="127"/>
      <c r="I285" s="124"/>
      <c r="J285" s="124"/>
      <c r="K285" s="125">
        <v>920.02</v>
      </c>
      <c r="L285" s="125">
        <v>800</v>
      </c>
      <c r="M285" s="125">
        <v>168.78</v>
      </c>
      <c r="N285" s="125">
        <v>200</v>
      </c>
      <c r="O285" s="125">
        <v>529.29</v>
      </c>
      <c r="P285" s="125">
        <v>800</v>
      </c>
      <c r="Q285" s="125">
        <v>1000</v>
      </c>
      <c r="R285" s="125">
        <v>1000</v>
      </c>
    </row>
    <row r="286" spans="1:18" ht="12.75" customHeight="1">
      <c r="A286" s="529"/>
      <c r="B286" s="131">
        <v>633006</v>
      </c>
      <c r="C286" s="386" t="s">
        <v>671</v>
      </c>
      <c r="D286" s="123"/>
      <c r="E286" s="123"/>
      <c r="F286" s="123"/>
      <c r="G286" s="127"/>
      <c r="H286" s="127"/>
      <c r="I286" s="124"/>
      <c r="J286" s="124"/>
      <c r="K286" s="125"/>
      <c r="L286" s="125"/>
      <c r="M286" s="125"/>
      <c r="N286" s="125"/>
      <c r="O286" s="125">
        <v>330.22</v>
      </c>
      <c r="P286" s="125"/>
      <c r="Q286" s="125"/>
      <c r="R286" s="125"/>
    </row>
    <row r="287" spans="1:18" ht="12.75" customHeight="1">
      <c r="A287" s="529"/>
      <c r="B287" s="131">
        <v>633010</v>
      </c>
      <c r="C287" s="386" t="s">
        <v>550</v>
      </c>
      <c r="D287" s="123"/>
      <c r="E287" s="123"/>
      <c r="F287" s="123"/>
      <c r="G287" s="127"/>
      <c r="H287" s="127"/>
      <c r="I287" s="124"/>
      <c r="J287" s="124"/>
      <c r="K287" s="125">
        <v>1455</v>
      </c>
      <c r="L287" s="125">
        <v>2000</v>
      </c>
      <c r="M287" s="125">
        <v>2792.16</v>
      </c>
      <c r="N287" s="125"/>
      <c r="O287" s="125">
        <v>84.18</v>
      </c>
      <c r="P287" s="125">
        <v>500</v>
      </c>
      <c r="Q287" s="125">
        <v>600</v>
      </c>
      <c r="R287" s="125">
        <v>600</v>
      </c>
    </row>
    <row r="288" spans="1:18" ht="12.75" customHeight="1">
      <c r="A288" s="529"/>
      <c r="B288" s="131">
        <v>633010</v>
      </c>
      <c r="C288" s="386" t="s">
        <v>672</v>
      </c>
      <c r="D288" s="123"/>
      <c r="E288" s="123"/>
      <c r="F288" s="123"/>
      <c r="G288" s="127"/>
      <c r="H288" s="127"/>
      <c r="I288" s="124"/>
      <c r="J288" s="124"/>
      <c r="K288" s="125"/>
      <c r="L288" s="125"/>
      <c r="M288" s="125"/>
      <c r="N288" s="125"/>
      <c r="O288" s="125">
        <v>2323.3200000000002</v>
      </c>
      <c r="P288" s="125"/>
      <c r="Q288" s="125"/>
      <c r="R288" s="125"/>
    </row>
    <row r="289" spans="1:18" ht="12.75" customHeight="1">
      <c r="A289" s="529"/>
      <c r="B289" s="131">
        <v>633015</v>
      </c>
      <c r="C289" s="386" t="s">
        <v>637</v>
      </c>
      <c r="D289" s="123"/>
      <c r="E289" s="123"/>
      <c r="F289" s="123"/>
      <c r="G289" s="127"/>
      <c r="H289" s="127"/>
      <c r="I289" s="124"/>
      <c r="J289" s="124"/>
      <c r="K289" s="125"/>
      <c r="L289" s="125"/>
      <c r="M289" s="125">
        <v>80.39</v>
      </c>
      <c r="N289" s="125"/>
      <c r="O289" s="125">
        <v>72.63</v>
      </c>
      <c r="P289" s="125">
        <v>100</v>
      </c>
      <c r="Q289" s="125">
        <v>100</v>
      </c>
      <c r="R289" s="125">
        <v>100</v>
      </c>
    </row>
    <row r="290" spans="1:18" ht="12.75" customHeight="1">
      <c r="A290" s="529"/>
      <c r="B290" s="131">
        <v>633016</v>
      </c>
      <c r="C290" s="386" t="s">
        <v>93</v>
      </c>
      <c r="D290" s="123"/>
      <c r="E290" s="123"/>
      <c r="F290" s="123"/>
      <c r="G290" s="127"/>
      <c r="H290" s="127"/>
      <c r="I290" s="124"/>
      <c r="J290" s="124"/>
      <c r="K290" s="125">
        <v>337.19</v>
      </c>
      <c r="L290" s="125">
        <v>400</v>
      </c>
      <c r="M290" s="125">
        <v>174.4</v>
      </c>
      <c r="N290" s="125">
        <v>300</v>
      </c>
      <c r="O290" s="125">
        <v>484.19</v>
      </c>
      <c r="P290" s="125">
        <v>800</v>
      </c>
      <c r="Q290" s="125">
        <v>800</v>
      </c>
      <c r="R290" s="125">
        <v>800</v>
      </c>
    </row>
    <row r="291" spans="1:18" ht="12.75" customHeight="1">
      <c r="A291" s="529"/>
      <c r="B291" s="501">
        <v>634</v>
      </c>
      <c r="C291" s="276" t="s">
        <v>8</v>
      </c>
      <c r="D291" s="123"/>
      <c r="E291" s="123"/>
      <c r="F291" s="123"/>
      <c r="G291" s="127"/>
      <c r="H291" s="127"/>
      <c r="I291" s="127"/>
      <c r="J291" s="127"/>
      <c r="K291" s="127">
        <f t="shared" ref="K291" si="30">SUM(K292:K293)</f>
        <v>389.70000000000005</v>
      </c>
      <c r="L291" s="127">
        <f>SUM(L292:L293)</f>
        <v>800</v>
      </c>
      <c r="M291" s="127">
        <f>SUM(M292:M293)</f>
        <v>501.54</v>
      </c>
      <c r="N291" s="127">
        <f t="shared" ref="N291:R291" si="31">SUM(N292:N293)</f>
        <v>1000</v>
      </c>
      <c r="O291" s="127">
        <f t="shared" si="31"/>
        <v>666.74</v>
      </c>
      <c r="P291" s="127">
        <f t="shared" si="31"/>
        <v>800</v>
      </c>
      <c r="Q291" s="127">
        <f t="shared" si="31"/>
        <v>800</v>
      </c>
      <c r="R291" s="127">
        <f t="shared" si="31"/>
        <v>800</v>
      </c>
    </row>
    <row r="292" spans="1:18" ht="12.75" customHeight="1">
      <c r="A292" s="529"/>
      <c r="B292" s="131">
        <v>634001</v>
      </c>
      <c r="C292" s="386" t="s">
        <v>552</v>
      </c>
      <c r="D292" s="123"/>
      <c r="E292" s="123"/>
      <c r="F292" s="123"/>
      <c r="G292" s="127"/>
      <c r="H292" s="127"/>
      <c r="I292" s="124"/>
      <c r="J292" s="124"/>
      <c r="K292" s="125">
        <v>241.71</v>
      </c>
      <c r="L292" s="125">
        <v>400</v>
      </c>
      <c r="M292" s="125">
        <v>275.85000000000002</v>
      </c>
      <c r="N292" s="125">
        <v>500</v>
      </c>
      <c r="O292" s="125">
        <v>266.74</v>
      </c>
      <c r="P292" s="125">
        <v>300</v>
      </c>
      <c r="Q292" s="125">
        <v>300</v>
      </c>
      <c r="R292" s="125">
        <v>300</v>
      </c>
    </row>
    <row r="293" spans="1:18" ht="12.75" customHeight="1">
      <c r="A293" s="529"/>
      <c r="B293" s="131">
        <v>634002</v>
      </c>
      <c r="C293" s="386" t="s">
        <v>95</v>
      </c>
      <c r="D293" s="123"/>
      <c r="E293" s="123"/>
      <c r="F293" s="123"/>
      <c r="G293" s="127"/>
      <c r="H293" s="127"/>
      <c r="I293" s="124"/>
      <c r="J293" s="124"/>
      <c r="K293" s="125">
        <v>147.99</v>
      </c>
      <c r="L293" s="125">
        <v>400</v>
      </c>
      <c r="M293" s="125">
        <v>225.69</v>
      </c>
      <c r="N293" s="125">
        <v>500</v>
      </c>
      <c r="O293" s="125">
        <v>400</v>
      </c>
      <c r="P293" s="125">
        <v>500</v>
      </c>
      <c r="Q293" s="125">
        <v>500</v>
      </c>
      <c r="R293" s="125">
        <v>500</v>
      </c>
    </row>
    <row r="294" spans="1:18" ht="12.75" customHeight="1">
      <c r="A294" s="529"/>
      <c r="B294" s="582">
        <v>635</v>
      </c>
      <c r="C294" s="276" t="s">
        <v>50</v>
      </c>
      <c r="D294" s="123"/>
      <c r="E294" s="123"/>
      <c r="F294" s="123"/>
      <c r="G294" s="127"/>
      <c r="H294" s="127"/>
      <c r="I294" s="124"/>
      <c r="J294" s="127"/>
      <c r="K294" s="127"/>
      <c r="L294" s="127"/>
      <c r="M294" s="127">
        <f>M295</f>
        <v>74.34</v>
      </c>
      <c r="N294" s="127">
        <f t="shared" ref="N294:O294" si="32">N295</f>
        <v>0</v>
      </c>
      <c r="O294" s="127">
        <f t="shared" si="32"/>
        <v>495.17</v>
      </c>
      <c r="P294" s="127">
        <f>P295</f>
        <v>600</v>
      </c>
      <c r="Q294" s="127">
        <f t="shared" ref="Q294:R294" si="33">Q295</f>
        <v>600</v>
      </c>
      <c r="R294" s="127">
        <f t="shared" si="33"/>
        <v>600</v>
      </c>
    </row>
    <row r="295" spans="1:18" ht="12.75" customHeight="1">
      <c r="A295" s="529"/>
      <c r="B295" s="131">
        <v>635005</v>
      </c>
      <c r="C295" s="386" t="s">
        <v>638</v>
      </c>
      <c r="D295" s="123"/>
      <c r="E295" s="123"/>
      <c r="F295" s="123"/>
      <c r="G295" s="127"/>
      <c r="H295" s="127"/>
      <c r="I295" s="124"/>
      <c r="J295" s="124"/>
      <c r="K295" s="125"/>
      <c r="L295" s="125"/>
      <c r="M295" s="125">
        <v>74.34</v>
      </c>
      <c r="N295" s="125"/>
      <c r="O295" s="125">
        <v>495.17</v>
      </c>
      <c r="P295" s="125">
        <v>600</v>
      </c>
      <c r="Q295" s="125">
        <v>600</v>
      </c>
      <c r="R295" s="125">
        <v>600</v>
      </c>
    </row>
    <row r="296" spans="1:18" ht="12.75" customHeight="1">
      <c r="A296" s="529"/>
      <c r="B296" s="501">
        <v>637</v>
      </c>
      <c r="C296" s="276" t="s">
        <v>51</v>
      </c>
      <c r="D296" s="123"/>
      <c r="E296" s="123"/>
      <c r="F296" s="123"/>
      <c r="G296" s="127"/>
      <c r="H296" s="127"/>
      <c r="I296" s="127"/>
      <c r="J296" s="127"/>
      <c r="K296" s="127">
        <f>SUM(K297:K301)</f>
        <v>419.5</v>
      </c>
      <c r="L296" s="127">
        <f>SUM(L297:L299)</f>
        <v>750</v>
      </c>
      <c r="M296" s="127">
        <f>SUM(M297:M303)</f>
        <v>643.81999999999994</v>
      </c>
      <c r="N296" s="127">
        <f>SUM(N297:N303)</f>
        <v>520</v>
      </c>
      <c r="O296" s="127">
        <f t="shared" ref="O296:R296" si="34">SUM(O297:O303)</f>
        <v>2562.5699999999997</v>
      </c>
      <c r="P296" s="127">
        <f t="shared" si="34"/>
        <v>1852</v>
      </c>
      <c r="Q296" s="127">
        <f t="shared" si="34"/>
        <v>1852</v>
      </c>
      <c r="R296" s="127">
        <f t="shared" si="34"/>
        <v>1852</v>
      </c>
    </row>
    <row r="297" spans="1:18" ht="12.75" customHeight="1">
      <c r="A297" s="529"/>
      <c r="B297" s="131">
        <v>637001</v>
      </c>
      <c r="C297" s="386" t="s">
        <v>102</v>
      </c>
      <c r="D297" s="123"/>
      <c r="E297" s="123"/>
      <c r="F297" s="123"/>
      <c r="G297" s="127"/>
      <c r="H297" s="127"/>
      <c r="I297" s="124"/>
      <c r="J297" s="124"/>
      <c r="K297" s="125">
        <v>240</v>
      </c>
      <c r="L297" s="125">
        <v>500</v>
      </c>
      <c r="M297" s="125">
        <v>160</v>
      </c>
      <c r="N297" s="125">
        <v>200</v>
      </c>
      <c r="O297" s="125"/>
      <c r="P297" s="125">
        <v>100</v>
      </c>
      <c r="Q297" s="125">
        <v>100</v>
      </c>
      <c r="R297" s="125">
        <v>100</v>
      </c>
    </row>
    <row r="298" spans="1:18" ht="12.75" customHeight="1">
      <c r="A298" s="529"/>
      <c r="B298" s="131">
        <v>637001</v>
      </c>
      <c r="C298" s="386" t="s">
        <v>669</v>
      </c>
      <c r="D298" s="123"/>
      <c r="E298" s="123"/>
      <c r="F298" s="123"/>
      <c r="G298" s="127"/>
      <c r="H298" s="127"/>
      <c r="I298" s="124"/>
      <c r="J298" s="124"/>
      <c r="K298" s="125"/>
      <c r="L298" s="125"/>
      <c r="M298" s="125"/>
      <c r="N298" s="125"/>
      <c r="O298" s="125">
        <v>160</v>
      </c>
      <c r="P298" s="125">
        <v>160</v>
      </c>
      <c r="Q298" s="125">
        <v>160</v>
      </c>
      <c r="R298" s="125">
        <v>160</v>
      </c>
    </row>
    <row r="299" spans="1:18" ht="12.75" customHeight="1">
      <c r="A299" s="529"/>
      <c r="B299" s="131">
        <v>637002</v>
      </c>
      <c r="C299" s="386" t="s">
        <v>551</v>
      </c>
      <c r="D299" s="123"/>
      <c r="E299" s="123"/>
      <c r="F299" s="123"/>
      <c r="G299" s="127"/>
      <c r="H299" s="127"/>
      <c r="I299" s="124"/>
      <c r="J299" s="124"/>
      <c r="K299" s="125">
        <v>160</v>
      </c>
      <c r="L299" s="125">
        <v>250</v>
      </c>
      <c r="M299" s="125">
        <v>240</v>
      </c>
      <c r="N299" s="125">
        <v>300</v>
      </c>
      <c r="O299" s="125">
        <v>453</v>
      </c>
      <c r="P299" s="125">
        <v>400</v>
      </c>
      <c r="Q299" s="125">
        <v>400</v>
      </c>
      <c r="R299" s="125">
        <v>400</v>
      </c>
    </row>
    <row r="300" spans="1:18" ht="12.75" customHeight="1">
      <c r="A300" s="529"/>
      <c r="B300" s="131">
        <v>637004</v>
      </c>
      <c r="C300" s="386" t="s">
        <v>103</v>
      </c>
      <c r="D300" s="123"/>
      <c r="E300" s="123"/>
      <c r="F300" s="123"/>
      <c r="G300" s="127"/>
      <c r="H300" s="127"/>
      <c r="I300" s="124"/>
      <c r="J300" s="124"/>
      <c r="K300" s="125"/>
      <c r="L300" s="125"/>
      <c r="M300" s="125">
        <v>32.549999999999997</v>
      </c>
      <c r="N300" s="125"/>
      <c r="O300" s="125">
        <v>1673.42</v>
      </c>
      <c r="P300" s="125">
        <v>1000</v>
      </c>
      <c r="Q300" s="125">
        <v>1000</v>
      </c>
      <c r="R300" s="125">
        <v>1000</v>
      </c>
    </row>
    <row r="301" spans="1:18" ht="12.75" customHeight="1">
      <c r="A301" s="529"/>
      <c r="B301" s="131">
        <v>637012</v>
      </c>
      <c r="C301" s="386" t="s">
        <v>105</v>
      </c>
      <c r="D301" s="123"/>
      <c r="E301" s="123"/>
      <c r="F301" s="123"/>
      <c r="G301" s="127"/>
      <c r="H301" s="127"/>
      <c r="I301" s="124"/>
      <c r="J301" s="124"/>
      <c r="K301" s="125">
        <v>19.5</v>
      </c>
      <c r="L301" s="125"/>
      <c r="M301" s="125">
        <v>11</v>
      </c>
      <c r="N301" s="125">
        <v>20</v>
      </c>
      <c r="O301" s="125"/>
      <c r="P301" s="125"/>
      <c r="Q301" s="125"/>
      <c r="R301" s="125"/>
    </row>
    <row r="302" spans="1:18" ht="12.75" customHeight="1">
      <c r="A302" s="529"/>
      <c r="B302" s="131">
        <v>637015</v>
      </c>
      <c r="C302" s="386" t="s">
        <v>106</v>
      </c>
      <c r="D302" s="123"/>
      <c r="E302" s="123"/>
      <c r="F302" s="123"/>
      <c r="G302" s="127"/>
      <c r="H302" s="127"/>
      <c r="I302" s="124"/>
      <c r="J302" s="124"/>
      <c r="K302" s="125"/>
      <c r="L302" s="125"/>
      <c r="M302" s="125">
        <v>191.97</v>
      </c>
      <c r="N302" s="125"/>
      <c r="O302" s="125">
        <v>191.97</v>
      </c>
      <c r="P302" s="125">
        <v>192</v>
      </c>
      <c r="Q302" s="125">
        <v>192</v>
      </c>
      <c r="R302" s="125">
        <v>192</v>
      </c>
    </row>
    <row r="303" spans="1:18" ht="12.75" customHeight="1">
      <c r="A303" s="529"/>
      <c r="B303" s="131">
        <v>637037</v>
      </c>
      <c r="C303" s="386" t="s">
        <v>639</v>
      </c>
      <c r="D303" s="123"/>
      <c r="E303" s="123"/>
      <c r="F303" s="123"/>
      <c r="G303" s="127"/>
      <c r="H303" s="127"/>
      <c r="I303" s="124"/>
      <c r="J303" s="124"/>
      <c r="K303" s="125"/>
      <c r="L303" s="125"/>
      <c r="M303" s="125">
        <v>8.3000000000000007</v>
      </c>
      <c r="N303" s="125"/>
      <c r="O303" s="125">
        <v>84.18</v>
      </c>
      <c r="P303" s="125"/>
      <c r="Q303" s="125"/>
      <c r="R303" s="125"/>
    </row>
    <row r="304" spans="1:18" ht="12.75" customHeight="1">
      <c r="A304" s="529"/>
      <c r="B304" s="501">
        <v>640</v>
      </c>
      <c r="C304" s="276" t="s">
        <v>459</v>
      </c>
      <c r="D304" s="123"/>
      <c r="E304" s="123"/>
      <c r="F304" s="123"/>
      <c r="G304" s="127"/>
      <c r="H304" s="127"/>
      <c r="I304" s="127">
        <f t="shared" ref="I304:R304" si="35">SUM(I305:I307)</f>
        <v>90</v>
      </c>
      <c r="J304" s="127">
        <f t="shared" si="35"/>
        <v>90</v>
      </c>
      <c r="K304" s="127">
        <f t="shared" si="35"/>
        <v>90</v>
      </c>
      <c r="L304" s="127">
        <f t="shared" si="35"/>
        <v>590</v>
      </c>
      <c r="M304" s="127">
        <f t="shared" si="35"/>
        <v>598</v>
      </c>
      <c r="N304" s="127">
        <f t="shared" si="35"/>
        <v>3098</v>
      </c>
      <c r="O304" s="127">
        <f t="shared" si="35"/>
        <v>98</v>
      </c>
      <c r="P304" s="127">
        <f t="shared" si="35"/>
        <v>3098</v>
      </c>
      <c r="Q304" s="127">
        <f t="shared" si="35"/>
        <v>98</v>
      </c>
      <c r="R304" s="127">
        <f t="shared" si="35"/>
        <v>98</v>
      </c>
    </row>
    <row r="305" spans="1:18" ht="12" customHeight="1">
      <c r="A305" s="83"/>
      <c r="B305" s="131">
        <v>642001</v>
      </c>
      <c r="C305" s="386" t="s">
        <v>670</v>
      </c>
      <c r="D305" s="123"/>
      <c r="E305" s="123"/>
      <c r="F305" s="123"/>
      <c r="G305" s="127"/>
      <c r="H305" s="127"/>
      <c r="I305" s="127"/>
      <c r="J305" s="125"/>
      <c r="K305" s="125"/>
      <c r="L305" s="125"/>
      <c r="M305" s="125"/>
      <c r="N305" s="125">
        <v>3000</v>
      </c>
      <c r="O305" s="125"/>
      <c r="P305" s="125">
        <v>3000</v>
      </c>
      <c r="Q305" s="125"/>
      <c r="R305" s="125"/>
    </row>
    <row r="306" spans="1:18" ht="12" customHeight="1">
      <c r="A306" s="83"/>
      <c r="B306" s="131">
        <v>642001</v>
      </c>
      <c r="C306" s="386" t="s">
        <v>632</v>
      </c>
      <c r="D306" s="123"/>
      <c r="E306" s="123"/>
      <c r="F306" s="123"/>
      <c r="G306" s="127"/>
      <c r="H306" s="127"/>
      <c r="I306" s="127"/>
      <c r="J306" s="125"/>
      <c r="K306" s="125"/>
      <c r="L306" s="125">
        <v>500</v>
      </c>
      <c r="M306" s="125">
        <v>500</v>
      </c>
      <c r="N306" s="125"/>
      <c r="O306" s="125"/>
      <c r="P306" s="125"/>
      <c r="Q306" s="125"/>
      <c r="R306" s="125"/>
    </row>
    <row r="307" spans="1:18" ht="12" customHeight="1">
      <c r="A307" s="77"/>
      <c r="B307" s="49">
        <v>642006</v>
      </c>
      <c r="C307" s="79" t="s">
        <v>321</v>
      </c>
      <c r="D307" s="123"/>
      <c r="E307" s="123"/>
      <c r="F307" s="232">
        <v>90</v>
      </c>
      <c r="G307" s="125">
        <v>90</v>
      </c>
      <c r="H307" s="125"/>
      <c r="I307" s="125">
        <v>90</v>
      </c>
      <c r="J307" s="125">
        <v>90</v>
      </c>
      <c r="K307" s="125">
        <v>90</v>
      </c>
      <c r="L307" s="125">
        <v>90</v>
      </c>
      <c r="M307" s="125">
        <v>98</v>
      </c>
      <c r="N307" s="125">
        <v>98</v>
      </c>
      <c r="O307" s="125">
        <v>98</v>
      </c>
      <c r="P307" s="125">
        <v>98</v>
      </c>
      <c r="Q307" s="125">
        <v>98</v>
      </c>
      <c r="R307" s="125">
        <v>98</v>
      </c>
    </row>
    <row r="308" spans="1:18" ht="12" customHeight="1">
      <c r="A308" s="563" t="s">
        <v>590</v>
      </c>
      <c r="B308" s="564"/>
      <c r="C308" s="565"/>
      <c r="D308" s="524"/>
      <c r="E308" s="524"/>
      <c r="F308" s="566"/>
      <c r="G308" s="506"/>
      <c r="H308" s="506"/>
      <c r="I308" s="506"/>
      <c r="J308" s="527"/>
      <c r="K308" s="527">
        <f t="shared" ref="K308:R308" si="36">SUM(K309:K310)</f>
        <v>1688</v>
      </c>
      <c r="L308" s="527"/>
      <c r="M308" s="527">
        <f t="shared" si="36"/>
        <v>1334.88</v>
      </c>
      <c r="N308" s="527">
        <f>SUM(N309:N310)</f>
        <v>3000</v>
      </c>
      <c r="O308" s="527">
        <f>SUM(O309:O310)</f>
        <v>0</v>
      </c>
      <c r="P308" s="527">
        <f>SUM(P309:P310)</f>
        <v>2000</v>
      </c>
      <c r="Q308" s="527">
        <f t="shared" si="36"/>
        <v>2000</v>
      </c>
      <c r="R308" s="527">
        <f t="shared" si="36"/>
        <v>0</v>
      </c>
    </row>
    <row r="309" spans="1:18" ht="12" customHeight="1">
      <c r="A309" s="77"/>
      <c r="B309" s="49">
        <v>635006</v>
      </c>
      <c r="C309" s="79" t="s">
        <v>99</v>
      </c>
      <c r="D309" s="123"/>
      <c r="E309" s="123"/>
      <c r="F309" s="232"/>
      <c r="G309" s="125"/>
      <c r="H309" s="125"/>
      <c r="I309" s="125"/>
      <c r="J309" s="125"/>
      <c r="K309" s="125"/>
      <c r="L309" s="125"/>
      <c r="M309" s="125">
        <v>1106.8800000000001</v>
      </c>
      <c r="N309" s="125">
        <v>3000</v>
      </c>
      <c r="O309" s="125"/>
      <c r="P309" s="125">
        <v>2000</v>
      </c>
      <c r="Q309" s="125">
        <v>2000</v>
      </c>
      <c r="R309" s="125"/>
    </row>
    <row r="310" spans="1:18" ht="12" customHeight="1">
      <c r="A310" s="77"/>
      <c r="B310" s="49">
        <v>637005</v>
      </c>
      <c r="C310" s="79" t="s">
        <v>104</v>
      </c>
      <c r="D310" s="123"/>
      <c r="E310" s="123"/>
      <c r="F310" s="232"/>
      <c r="G310" s="125"/>
      <c r="H310" s="125"/>
      <c r="I310" s="125"/>
      <c r="J310" s="125"/>
      <c r="K310" s="125">
        <v>1688</v>
      </c>
      <c r="L310" s="125"/>
      <c r="M310" s="125">
        <v>228</v>
      </c>
      <c r="N310" s="125"/>
      <c r="O310" s="303"/>
      <c r="P310" s="125"/>
      <c r="Q310" s="125"/>
      <c r="R310" s="125"/>
    </row>
    <row r="311" spans="1:18" ht="12" customHeight="1">
      <c r="A311" s="193" t="s">
        <v>160</v>
      </c>
      <c r="B311" s="194"/>
      <c r="C311" s="195"/>
      <c r="D311" s="197">
        <v>11939</v>
      </c>
      <c r="E311" s="197">
        <v>281</v>
      </c>
      <c r="F311" s="197">
        <v>12704</v>
      </c>
      <c r="G311" s="321">
        <v>13636</v>
      </c>
      <c r="H311" s="321"/>
      <c r="I311" s="321" t="e">
        <f>SUM(#REF!,I316)</f>
        <v>#REF!</v>
      </c>
      <c r="J311" s="321" t="e">
        <f>SUM(#REF!,J316)</f>
        <v>#REF!</v>
      </c>
      <c r="K311" s="321">
        <f>K316</f>
        <v>15310</v>
      </c>
      <c r="L311" s="321">
        <f t="shared" ref="L311:R311" si="37">L316</f>
        <v>15000</v>
      </c>
      <c r="M311" s="321">
        <f t="shared" si="37"/>
        <v>14791.8</v>
      </c>
      <c r="N311" s="321">
        <f t="shared" si="37"/>
        <v>15000</v>
      </c>
      <c r="O311" s="321">
        <f t="shared" si="37"/>
        <v>15000</v>
      </c>
      <c r="P311" s="321">
        <f t="shared" si="37"/>
        <v>16000</v>
      </c>
      <c r="Q311" s="321">
        <f t="shared" si="37"/>
        <v>16000</v>
      </c>
      <c r="R311" s="321">
        <f t="shared" si="37"/>
        <v>16000</v>
      </c>
    </row>
    <row r="312" spans="1:18" ht="12" hidden="1" customHeight="1" outlineLevel="1">
      <c r="A312" s="77"/>
      <c r="B312" s="49">
        <v>633011</v>
      </c>
      <c r="C312" s="50" t="s">
        <v>115</v>
      </c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303"/>
      <c r="P312" s="303"/>
      <c r="Q312" s="303"/>
      <c r="R312" s="125"/>
    </row>
    <row r="313" spans="1:18" ht="12" hidden="1" customHeight="1" collapsed="1">
      <c r="A313" s="77"/>
      <c r="B313" s="81">
        <v>635</v>
      </c>
      <c r="C313" s="91" t="s">
        <v>50</v>
      </c>
      <c r="D313" s="123"/>
      <c r="E313" s="123"/>
      <c r="F313" s="123"/>
      <c r="G313" s="124"/>
      <c r="H313" s="124"/>
      <c r="I313" s="124"/>
      <c r="J313" s="124"/>
      <c r="K313" s="124"/>
      <c r="L313" s="124"/>
      <c r="M313" s="124"/>
      <c r="N313" s="124"/>
      <c r="O313" s="302"/>
      <c r="P313" s="302"/>
      <c r="Q313" s="302"/>
      <c r="R313" s="125"/>
    </row>
    <row r="314" spans="1:18" ht="12" hidden="1" customHeight="1" outlineLevel="1">
      <c r="A314" s="77"/>
      <c r="B314" s="49">
        <v>635004</v>
      </c>
      <c r="C314" s="128" t="s">
        <v>100</v>
      </c>
      <c r="D314" s="126">
        <v>15</v>
      </c>
      <c r="E314" s="126"/>
      <c r="F314" s="126">
        <v>30</v>
      </c>
      <c r="G314" s="125"/>
      <c r="H314" s="125"/>
      <c r="I314" s="125"/>
      <c r="J314" s="125"/>
      <c r="K314" s="125"/>
      <c r="L314" s="125"/>
      <c r="M314" s="125"/>
      <c r="N314" s="125"/>
      <c r="O314" s="303"/>
      <c r="P314" s="303"/>
      <c r="Q314" s="303"/>
      <c r="R314" s="125"/>
    </row>
    <row r="315" spans="1:18" ht="12" hidden="1" customHeight="1" outlineLevel="1">
      <c r="A315" s="77"/>
      <c r="B315" s="49">
        <v>635006</v>
      </c>
      <c r="C315" s="50" t="s">
        <v>99</v>
      </c>
      <c r="D315" s="126">
        <v>15</v>
      </c>
      <c r="E315" s="126"/>
      <c r="F315" s="126">
        <v>30</v>
      </c>
      <c r="G315" s="125"/>
      <c r="H315" s="125"/>
      <c r="I315" s="125"/>
      <c r="J315" s="125"/>
      <c r="K315" s="125"/>
      <c r="L315" s="125"/>
      <c r="M315" s="125"/>
      <c r="N315" s="125"/>
      <c r="O315" s="303"/>
      <c r="P315" s="303"/>
      <c r="Q315" s="303"/>
      <c r="R315" s="125"/>
    </row>
    <row r="316" spans="1:18" ht="12" customHeight="1" collapsed="1">
      <c r="A316" s="77"/>
      <c r="B316" s="212">
        <v>637</v>
      </c>
      <c r="C316" s="276" t="s">
        <v>51</v>
      </c>
      <c r="D316" s="124">
        <v>11919</v>
      </c>
      <c r="E316" s="124">
        <v>280</v>
      </c>
      <c r="F316" s="124">
        <v>12684</v>
      </c>
      <c r="G316" s="127">
        <v>13636</v>
      </c>
      <c r="H316" s="127"/>
      <c r="I316" s="127">
        <f>SUM(I317:I319)</f>
        <v>14808</v>
      </c>
      <c r="J316" s="127">
        <f>SUM(J317:J319)</f>
        <v>15643.06</v>
      </c>
      <c r="K316" s="127">
        <f>SUM(K317:K318)</f>
        <v>15310</v>
      </c>
      <c r="L316" s="127">
        <f>SUM(L317:L318)</f>
        <v>15000</v>
      </c>
      <c r="M316" s="127">
        <f>SUM(M317:M319)</f>
        <v>14791.8</v>
      </c>
      <c r="N316" s="127">
        <f>N317</f>
        <v>15000</v>
      </c>
      <c r="O316" s="304">
        <f>O317</f>
        <v>15000</v>
      </c>
      <c r="P316" s="304">
        <f>P317</f>
        <v>16000</v>
      </c>
      <c r="Q316" s="304">
        <f>Q317</f>
        <v>16000</v>
      </c>
      <c r="R316" s="127">
        <f>R317</f>
        <v>16000</v>
      </c>
    </row>
    <row r="317" spans="1:18" ht="12" customHeight="1" outlineLevel="1">
      <c r="A317" s="77"/>
      <c r="B317" s="49">
        <v>637004</v>
      </c>
      <c r="C317" s="50" t="s">
        <v>103</v>
      </c>
      <c r="D317" s="125">
        <v>11919</v>
      </c>
      <c r="E317" s="126">
        <v>280</v>
      </c>
      <c r="F317" s="125">
        <v>12340</v>
      </c>
      <c r="G317" s="125">
        <v>13636</v>
      </c>
      <c r="H317" s="125"/>
      <c r="I317" s="125">
        <v>14139</v>
      </c>
      <c r="J317" s="125">
        <v>14885.06</v>
      </c>
      <c r="K317" s="125">
        <v>14371</v>
      </c>
      <c r="L317" s="125">
        <v>15000</v>
      </c>
      <c r="M317" s="125">
        <v>14691.8</v>
      </c>
      <c r="N317" s="125">
        <v>15000</v>
      </c>
      <c r="O317" s="125">
        <v>15000</v>
      </c>
      <c r="P317" s="125">
        <v>16000</v>
      </c>
      <c r="Q317" s="125">
        <v>16000</v>
      </c>
      <c r="R317" s="125">
        <v>16000</v>
      </c>
    </row>
    <row r="318" spans="1:18" ht="12" customHeight="1" outlineLevel="1">
      <c r="A318" s="77"/>
      <c r="B318" s="49">
        <v>637004</v>
      </c>
      <c r="C318" s="50" t="s">
        <v>554</v>
      </c>
      <c r="D318" s="126"/>
      <c r="E318" s="126"/>
      <c r="F318" s="126"/>
      <c r="G318" s="125"/>
      <c r="H318" s="125"/>
      <c r="I318" s="125">
        <v>669</v>
      </c>
      <c r="J318" s="125">
        <v>758</v>
      </c>
      <c r="K318" s="125">
        <v>939</v>
      </c>
      <c r="L318" s="125"/>
      <c r="M318" s="125">
        <v>100</v>
      </c>
      <c r="N318" s="125"/>
      <c r="O318" s="303"/>
      <c r="P318" s="303"/>
      <c r="Q318" s="303"/>
      <c r="R318" s="125"/>
    </row>
    <row r="319" spans="1:18" ht="12" hidden="1" customHeight="1" outlineLevel="1">
      <c r="A319" s="77"/>
      <c r="B319" s="49">
        <v>637012</v>
      </c>
      <c r="C319" s="50" t="s">
        <v>105</v>
      </c>
      <c r="D319" s="125">
        <v>25</v>
      </c>
      <c r="E319" s="125"/>
      <c r="F319" s="125">
        <v>40</v>
      </c>
      <c r="G319" s="125"/>
      <c r="H319" s="125"/>
      <c r="I319" s="125"/>
      <c r="J319" s="125"/>
      <c r="K319" s="125"/>
      <c r="L319" s="125"/>
      <c r="M319" s="125"/>
      <c r="N319" s="125"/>
      <c r="O319" s="303"/>
      <c r="P319" s="303"/>
      <c r="Q319" s="303"/>
      <c r="R319" s="127"/>
    </row>
    <row r="320" spans="1:18" ht="12" customHeight="1" collapsed="1">
      <c r="A320" s="207" t="s">
        <v>494</v>
      </c>
      <c r="B320" s="194"/>
      <c r="C320" s="195"/>
      <c r="D320" s="197">
        <v>2007</v>
      </c>
      <c r="E320" s="197">
        <v>40</v>
      </c>
      <c r="F320" s="197">
        <v>1620</v>
      </c>
      <c r="G320" s="321">
        <v>3500</v>
      </c>
      <c r="H320" s="321"/>
      <c r="I320" s="321">
        <v>1835</v>
      </c>
      <c r="J320" s="321">
        <f>J340</f>
        <v>3230.71</v>
      </c>
      <c r="K320" s="321">
        <f>SUM(K321,K324,K332,K335,K340)</f>
        <v>14573.970000000001</v>
      </c>
      <c r="L320" s="321">
        <f>SUM(L321,L324,L332,L335,L340)</f>
        <v>18982.43</v>
      </c>
      <c r="M320" s="321">
        <f>SUM(M321,M324,M332,M335,M340)</f>
        <v>19242.100000000002</v>
      </c>
      <c r="N320" s="321">
        <f t="shared" ref="N320:R320" si="38">SUM(N321,N324,N332,N335,N340)</f>
        <v>19276</v>
      </c>
      <c r="O320" s="321">
        <f>SUM(O321,O324,O332,O335,O340)</f>
        <v>19339</v>
      </c>
      <c r="P320" s="321">
        <f>SUM(P321,P324,P332,P335,P340)</f>
        <v>18976</v>
      </c>
      <c r="Q320" s="321">
        <f t="shared" si="38"/>
        <v>20689</v>
      </c>
      <c r="R320" s="321">
        <f t="shared" si="38"/>
        <v>21462</v>
      </c>
    </row>
    <row r="321" spans="1:18" ht="12" customHeight="1">
      <c r="A321" s="544"/>
      <c r="B321" s="212">
        <v>610</v>
      </c>
      <c r="C321" s="231" t="s">
        <v>73</v>
      </c>
      <c r="D321" s="125"/>
      <c r="E321" s="125"/>
      <c r="F321" s="125"/>
      <c r="G321" s="125"/>
      <c r="H321" s="125"/>
      <c r="I321" s="125"/>
      <c r="J321" s="127"/>
      <c r="K321" s="127">
        <f t="shared" ref="K321:N321" si="39">K322</f>
        <v>1661.18</v>
      </c>
      <c r="L321" s="127">
        <f t="shared" si="39"/>
        <v>4493.53</v>
      </c>
      <c r="M321" s="127">
        <f>SUM(M322:M323)</f>
        <v>4691.3900000000003</v>
      </c>
      <c r="N321" s="127">
        <f t="shared" si="39"/>
        <v>3952</v>
      </c>
      <c r="O321" s="127">
        <f>SUM(O322:O323)</f>
        <v>3952</v>
      </c>
      <c r="P321" s="127">
        <f>SUM(P322:P323)</f>
        <v>4200</v>
      </c>
      <c r="Q321" s="127">
        <f>SUM(Q322:Q323)</f>
        <v>4620</v>
      </c>
      <c r="R321" s="127">
        <f>SUM(R322:R323)</f>
        <v>5082</v>
      </c>
    </row>
    <row r="322" spans="1:18" ht="12" customHeight="1">
      <c r="A322" s="544"/>
      <c r="B322" s="78">
        <v>611</v>
      </c>
      <c r="C322" s="50" t="s">
        <v>74</v>
      </c>
      <c r="D322" s="125"/>
      <c r="E322" s="125"/>
      <c r="F322" s="125"/>
      <c r="G322" s="125"/>
      <c r="H322" s="125"/>
      <c r="I322" s="125"/>
      <c r="J322" s="125"/>
      <c r="K322" s="125">
        <v>1661.18</v>
      </c>
      <c r="L322" s="125">
        <v>4493.53</v>
      </c>
      <c r="M322" s="125">
        <v>4527.3900000000003</v>
      </c>
      <c r="N322" s="125">
        <v>3952</v>
      </c>
      <c r="O322" s="125">
        <v>3952</v>
      </c>
      <c r="P322" s="125">
        <v>4200</v>
      </c>
      <c r="Q322" s="125">
        <v>4620</v>
      </c>
      <c r="R322" s="125">
        <v>5082</v>
      </c>
    </row>
    <row r="323" spans="1:18" ht="12" customHeight="1">
      <c r="A323" s="544"/>
      <c r="B323" s="49">
        <v>614</v>
      </c>
      <c r="C323" s="50" t="s">
        <v>31</v>
      </c>
      <c r="D323" s="125"/>
      <c r="E323" s="125"/>
      <c r="F323" s="125"/>
      <c r="G323" s="125"/>
      <c r="H323" s="125"/>
      <c r="I323" s="125"/>
      <c r="J323" s="125"/>
      <c r="K323" s="125"/>
      <c r="L323" s="125"/>
      <c r="M323" s="125">
        <v>164</v>
      </c>
      <c r="N323" s="125"/>
      <c r="O323" s="125"/>
      <c r="P323" s="125"/>
      <c r="Q323" s="125"/>
      <c r="R323" s="125"/>
    </row>
    <row r="324" spans="1:18" ht="12" customHeight="1">
      <c r="A324" s="544"/>
      <c r="B324" s="501">
        <v>620</v>
      </c>
      <c r="C324" s="213" t="s">
        <v>54</v>
      </c>
      <c r="D324" s="125"/>
      <c r="E324" s="125"/>
      <c r="F324" s="125"/>
      <c r="G324" s="125"/>
      <c r="H324" s="125"/>
      <c r="I324" s="125"/>
      <c r="J324" s="127"/>
      <c r="K324" s="127">
        <f t="shared" ref="K324" si="40">SUM(K325:K331)</f>
        <v>1396.46</v>
      </c>
      <c r="L324" s="127">
        <f>SUM(L325:L331)</f>
        <v>1758.9</v>
      </c>
      <c r="M324" s="127">
        <f>SUM(M325:M331)</f>
        <v>1694.92</v>
      </c>
      <c r="N324" s="127">
        <f t="shared" ref="N324:R324" si="41">SUM(N325:N331)</f>
        <v>1474</v>
      </c>
      <c r="O324" s="127">
        <f>SUM(O325:O331)</f>
        <v>1474</v>
      </c>
      <c r="P324" s="127">
        <f>SUM(P325:P331)</f>
        <v>1913</v>
      </c>
      <c r="Q324" s="127">
        <f t="shared" si="41"/>
        <v>2106</v>
      </c>
      <c r="R324" s="127">
        <f t="shared" si="41"/>
        <v>2317</v>
      </c>
    </row>
    <row r="325" spans="1:18" ht="12" customHeight="1">
      <c r="A325" s="544"/>
      <c r="B325" s="78">
        <v>623</v>
      </c>
      <c r="C325" s="143" t="s">
        <v>77</v>
      </c>
      <c r="D325" s="125"/>
      <c r="E325" s="125"/>
      <c r="F325" s="125"/>
      <c r="G325" s="125"/>
      <c r="H325" s="125"/>
      <c r="I325" s="125"/>
      <c r="J325" s="125"/>
      <c r="K325" s="125">
        <v>399.7</v>
      </c>
      <c r="L325" s="125">
        <v>472.59</v>
      </c>
      <c r="M325" s="125">
        <v>493.23</v>
      </c>
      <c r="N325" s="125">
        <v>426</v>
      </c>
      <c r="O325" s="125">
        <v>426</v>
      </c>
      <c r="P325" s="125">
        <v>550</v>
      </c>
      <c r="Q325" s="125">
        <v>605</v>
      </c>
      <c r="R325" s="125">
        <v>666</v>
      </c>
    </row>
    <row r="326" spans="1:18" ht="12" customHeight="1">
      <c r="A326" s="544"/>
      <c r="B326" s="49">
        <v>625001</v>
      </c>
      <c r="C326" s="128" t="s">
        <v>78</v>
      </c>
      <c r="D326" s="125"/>
      <c r="E326" s="125"/>
      <c r="F326" s="125"/>
      <c r="G326" s="125"/>
      <c r="H326" s="125"/>
      <c r="I326" s="125"/>
      <c r="J326" s="125"/>
      <c r="K326" s="125">
        <v>55.79</v>
      </c>
      <c r="L326" s="125">
        <v>62.87</v>
      </c>
      <c r="M326" s="125">
        <v>65.150000000000006</v>
      </c>
      <c r="N326" s="125">
        <v>56</v>
      </c>
      <c r="O326" s="125">
        <v>56</v>
      </c>
      <c r="P326" s="125">
        <v>77</v>
      </c>
      <c r="Q326" s="125">
        <v>85</v>
      </c>
      <c r="R326" s="125">
        <v>93</v>
      </c>
    </row>
    <row r="327" spans="1:18" ht="12" customHeight="1">
      <c r="A327" s="544"/>
      <c r="B327" s="49">
        <v>625002</v>
      </c>
      <c r="C327" s="128" t="s">
        <v>79</v>
      </c>
      <c r="D327" s="125"/>
      <c r="E327" s="125"/>
      <c r="F327" s="125"/>
      <c r="G327" s="125"/>
      <c r="H327" s="125"/>
      <c r="I327" s="125"/>
      <c r="J327" s="125"/>
      <c r="K327" s="125">
        <v>559.55999999999995</v>
      </c>
      <c r="L327" s="125">
        <v>630</v>
      </c>
      <c r="M327" s="125">
        <v>652.02</v>
      </c>
      <c r="N327" s="125">
        <v>551</v>
      </c>
      <c r="O327" s="303">
        <v>551</v>
      </c>
      <c r="P327" s="303">
        <v>760</v>
      </c>
      <c r="Q327" s="303">
        <v>836</v>
      </c>
      <c r="R327" s="125">
        <v>920</v>
      </c>
    </row>
    <row r="328" spans="1:18" ht="12" customHeight="1">
      <c r="A328" s="544"/>
      <c r="B328" s="49">
        <v>625003</v>
      </c>
      <c r="C328" s="128" t="s">
        <v>80</v>
      </c>
      <c r="D328" s="125"/>
      <c r="E328" s="125"/>
      <c r="F328" s="125"/>
      <c r="G328" s="125"/>
      <c r="H328" s="125"/>
      <c r="I328" s="125"/>
      <c r="J328" s="125"/>
      <c r="K328" s="125">
        <v>31.92</v>
      </c>
      <c r="L328" s="125">
        <v>35.94</v>
      </c>
      <c r="M328" s="125">
        <v>40.56</v>
      </c>
      <c r="N328" s="125">
        <v>37</v>
      </c>
      <c r="O328" s="303">
        <v>37</v>
      </c>
      <c r="P328" s="303">
        <v>45</v>
      </c>
      <c r="Q328" s="303">
        <v>50</v>
      </c>
      <c r="R328" s="125">
        <v>55</v>
      </c>
    </row>
    <row r="329" spans="1:18" ht="12" customHeight="1">
      <c r="A329" s="544"/>
      <c r="B329" s="49">
        <v>625004</v>
      </c>
      <c r="C329" s="128" t="s">
        <v>81</v>
      </c>
      <c r="D329" s="125"/>
      <c r="E329" s="125"/>
      <c r="F329" s="125"/>
      <c r="G329" s="125"/>
      <c r="H329" s="125"/>
      <c r="I329" s="125"/>
      <c r="J329" s="125"/>
      <c r="K329" s="125">
        <v>119.85</v>
      </c>
      <c r="L329" s="125">
        <v>299.60000000000002</v>
      </c>
      <c r="M329" s="125">
        <v>152.22999999999999</v>
      </c>
      <c r="N329" s="125">
        <v>135</v>
      </c>
      <c r="O329" s="303">
        <v>135</v>
      </c>
      <c r="P329" s="303">
        <v>165</v>
      </c>
      <c r="Q329" s="303">
        <v>182</v>
      </c>
      <c r="R329" s="125">
        <v>200</v>
      </c>
    </row>
    <row r="330" spans="1:18" ht="12" customHeight="1">
      <c r="A330" s="544"/>
      <c r="B330" s="49">
        <v>625005</v>
      </c>
      <c r="C330" s="128" t="s">
        <v>82</v>
      </c>
      <c r="D330" s="125"/>
      <c r="E330" s="125"/>
      <c r="F330" s="125"/>
      <c r="G330" s="125"/>
      <c r="H330" s="125"/>
      <c r="I330" s="125"/>
      <c r="J330" s="125"/>
      <c r="K330" s="125">
        <v>39.880000000000003</v>
      </c>
      <c r="L330" s="125">
        <v>44.9</v>
      </c>
      <c r="M330" s="125">
        <v>50.71</v>
      </c>
      <c r="N330" s="125">
        <v>47</v>
      </c>
      <c r="O330" s="303">
        <v>47</v>
      </c>
      <c r="P330" s="303">
        <v>56</v>
      </c>
      <c r="Q330" s="303">
        <v>62</v>
      </c>
      <c r="R330" s="125">
        <v>68</v>
      </c>
    </row>
    <row r="331" spans="1:18" ht="12" customHeight="1">
      <c r="A331" s="544"/>
      <c r="B331" s="49">
        <v>625007</v>
      </c>
      <c r="C331" s="128" t="s">
        <v>83</v>
      </c>
      <c r="D331" s="125"/>
      <c r="E331" s="125"/>
      <c r="F331" s="125"/>
      <c r="G331" s="125"/>
      <c r="H331" s="125"/>
      <c r="I331" s="125"/>
      <c r="J331" s="125"/>
      <c r="K331" s="125">
        <v>189.76</v>
      </c>
      <c r="L331" s="125">
        <v>213</v>
      </c>
      <c r="M331" s="125">
        <v>241.02</v>
      </c>
      <c r="N331" s="125">
        <v>222</v>
      </c>
      <c r="O331" s="303">
        <v>222</v>
      </c>
      <c r="P331" s="303">
        <v>260</v>
      </c>
      <c r="Q331" s="303">
        <v>286</v>
      </c>
      <c r="R331" s="125">
        <v>315</v>
      </c>
    </row>
    <row r="332" spans="1:18" ht="12" customHeight="1">
      <c r="A332" s="544"/>
      <c r="B332" s="562">
        <v>633</v>
      </c>
      <c r="C332" s="231" t="s">
        <v>49</v>
      </c>
      <c r="D332" s="125"/>
      <c r="E332" s="125"/>
      <c r="F332" s="125"/>
      <c r="G332" s="125"/>
      <c r="H332" s="125"/>
      <c r="I332" s="125"/>
      <c r="J332" s="127"/>
      <c r="K332" s="127"/>
      <c r="L332" s="127"/>
      <c r="M332" s="127">
        <f>SUM(M333:M334)</f>
        <v>27.9</v>
      </c>
      <c r="N332" s="127">
        <f t="shared" ref="N332:R332" si="42">SUM(N333:N334)</f>
        <v>250</v>
      </c>
      <c r="O332" s="127">
        <f>SUM(O333:O334)</f>
        <v>150</v>
      </c>
      <c r="P332" s="127">
        <f>SUM(P333:P334)</f>
        <v>200</v>
      </c>
      <c r="Q332" s="127">
        <f t="shared" si="42"/>
        <v>200</v>
      </c>
      <c r="R332" s="127">
        <f t="shared" si="42"/>
        <v>200</v>
      </c>
    </row>
    <row r="333" spans="1:18" ht="12" customHeight="1">
      <c r="A333" s="544"/>
      <c r="B333" s="49">
        <v>633006</v>
      </c>
      <c r="C333" s="128" t="s">
        <v>90</v>
      </c>
      <c r="D333" s="125"/>
      <c r="E333" s="125"/>
      <c r="F333" s="125"/>
      <c r="G333" s="125"/>
      <c r="H333" s="125"/>
      <c r="I333" s="125"/>
      <c r="J333" s="125"/>
      <c r="K333" s="125"/>
      <c r="L333" s="125"/>
      <c r="M333" s="125">
        <v>14.4</v>
      </c>
      <c r="N333" s="125">
        <v>100</v>
      </c>
      <c r="O333" s="125">
        <v>100</v>
      </c>
      <c r="P333" s="125">
        <v>100</v>
      </c>
      <c r="Q333" s="125">
        <v>100</v>
      </c>
      <c r="R333" s="125">
        <v>100</v>
      </c>
    </row>
    <row r="334" spans="1:18" ht="12" customHeight="1">
      <c r="A334" s="544"/>
      <c r="B334" s="49">
        <v>633010</v>
      </c>
      <c r="C334" s="128" t="s">
        <v>550</v>
      </c>
      <c r="D334" s="125"/>
      <c r="E334" s="125"/>
      <c r="F334" s="125"/>
      <c r="G334" s="125"/>
      <c r="H334" s="125"/>
      <c r="I334" s="125"/>
      <c r="J334" s="125"/>
      <c r="K334" s="125"/>
      <c r="L334" s="125"/>
      <c r="M334" s="125">
        <v>13.5</v>
      </c>
      <c r="N334" s="125">
        <v>150</v>
      </c>
      <c r="O334" s="125">
        <v>50</v>
      </c>
      <c r="P334" s="125">
        <v>100</v>
      </c>
      <c r="Q334" s="125">
        <v>100</v>
      </c>
      <c r="R334" s="125">
        <v>100</v>
      </c>
    </row>
    <row r="335" spans="1:18" ht="12" customHeight="1">
      <c r="A335" s="544"/>
      <c r="B335" s="501">
        <v>634</v>
      </c>
      <c r="C335" s="231" t="s">
        <v>8</v>
      </c>
      <c r="D335" s="125"/>
      <c r="E335" s="125"/>
      <c r="F335" s="125"/>
      <c r="G335" s="125"/>
      <c r="H335" s="125"/>
      <c r="I335" s="125"/>
      <c r="J335" s="127"/>
      <c r="K335" s="127">
        <f t="shared" ref="K335" si="43">SUM(K336:K338)</f>
        <v>7624.7500000000009</v>
      </c>
      <c r="L335" s="127">
        <f>SUM(L336:L338)</f>
        <v>7700</v>
      </c>
      <c r="M335" s="127">
        <f>SUM(M336:M339)</f>
        <v>8071.26</v>
      </c>
      <c r="N335" s="127">
        <f t="shared" ref="N335" si="44">SUM(N336:N338)</f>
        <v>8200</v>
      </c>
      <c r="O335" s="127">
        <f>SUM(O336:O339)</f>
        <v>7263</v>
      </c>
      <c r="P335" s="127">
        <f>SUM(P336:P339)</f>
        <v>6763</v>
      </c>
      <c r="Q335" s="127">
        <f>SUM(Q336:Q339)</f>
        <v>7363</v>
      </c>
      <c r="R335" s="127">
        <f>SUM(R336:R339)</f>
        <v>7463</v>
      </c>
    </row>
    <row r="336" spans="1:18" ht="12" customHeight="1">
      <c r="A336" s="544"/>
      <c r="B336" s="131">
        <v>634001</v>
      </c>
      <c r="C336" s="128" t="s">
        <v>556</v>
      </c>
      <c r="D336" s="125"/>
      <c r="E336" s="125"/>
      <c r="F336" s="125"/>
      <c r="G336" s="125"/>
      <c r="H336" s="125"/>
      <c r="I336" s="125"/>
      <c r="J336" s="125"/>
      <c r="K336" s="125">
        <v>4784.1000000000004</v>
      </c>
      <c r="L336" s="125">
        <v>4200</v>
      </c>
      <c r="M336" s="125">
        <v>5485.35</v>
      </c>
      <c r="N336" s="125">
        <v>5000</v>
      </c>
      <c r="O336" s="125">
        <v>5100</v>
      </c>
      <c r="P336" s="125">
        <v>4000</v>
      </c>
      <c r="Q336" s="125">
        <v>4100</v>
      </c>
      <c r="R336" s="125">
        <v>4200</v>
      </c>
    </row>
    <row r="337" spans="1:18" ht="12" customHeight="1">
      <c r="A337" s="544"/>
      <c r="B337" s="131">
        <v>634002</v>
      </c>
      <c r="C337" s="128" t="s">
        <v>95</v>
      </c>
      <c r="D337" s="125"/>
      <c r="E337" s="125"/>
      <c r="F337" s="125"/>
      <c r="G337" s="125"/>
      <c r="H337" s="125"/>
      <c r="I337" s="125"/>
      <c r="J337" s="125"/>
      <c r="K337" s="125">
        <v>1757.85</v>
      </c>
      <c r="L337" s="125">
        <v>2500</v>
      </c>
      <c r="M337" s="125">
        <v>1344.11</v>
      </c>
      <c r="N337" s="125">
        <v>2000</v>
      </c>
      <c r="O337" s="125">
        <v>900</v>
      </c>
      <c r="P337" s="125">
        <v>1500</v>
      </c>
      <c r="Q337" s="125">
        <v>2000</v>
      </c>
      <c r="R337" s="125">
        <v>2000</v>
      </c>
    </row>
    <row r="338" spans="1:18" ht="12" customHeight="1">
      <c r="A338" s="544"/>
      <c r="B338" s="131">
        <v>634003</v>
      </c>
      <c r="C338" s="128" t="s">
        <v>96</v>
      </c>
      <c r="D338" s="125"/>
      <c r="E338" s="125"/>
      <c r="F338" s="125"/>
      <c r="G338" s="125"/>
      <c r="H338" s="125"/>
      <c r="I338" s="125"/>
      <c r="J338" s="125"/>
      <c r="K338" s="125">
        <v>1082.8</v>
      </c>
      <c r="L338" s="125">
        <v>1000</v>
      </c>
      <c r="M338" s="125">
        <v>1141.8</v>
      </c>
      <c r="N338" s="125">
        <v>1200</v>
      </c>
      <c r="O338" s="125">
        <v>1200</v>
      </c>
      <c r="P338" s="125">
        <v>1200</v>
      </c>
      <c r="Q338" s="125">
        <v>1200</v>
      </c>
      <c r="R338" s="125">
        <v>1200</v>
      </c>
    </row>
    <row r="339" spans="1:18" ht="12" customHeight="1">
      <c r="A339" s="544"/>
      <c r="B339" s="131">
        <v>634005</v>
      </c>
      <c r="C339" s="128" t="s">
        <v>640</v>
      </c>
      <c r="D339" s="125"/>
      <c r="E339" s="125"/>
      <c r="F339" s="125"/>
      <c r="G339" s="125"/>
      <c r="H339" s="125"/>
      <c r="I339" s="125"/>
      <c r="J339" s="125"/>
      <c r="K339" s="125"/>
      <c r="L339" s="125"/>
      <c r="M339" s="125">
        <v>100</v>
      </c>
      <c r="N339" s="125"/>
      <c r="O339" s="125">
        <v>63</v>
      </c>
      <c r="P339" s="125">
        <v>63</v>
      </c>
      <c r="Q339" s="125">
        <v>63</v>
      </c>
      <c r="R339" s="125">
        <v>63</v>
      </c>
    </row>
    <row r="340" spans="1:18" ht="12" customHeight="1">
      <c r="A340" s="77"/>
      <c r="B340" s="212">
        <v>637</v>
      </c>
      <c r="C340" s="276" t="s">
        <v>51</v>
      </c>
      <c r="D340" s="124">
        <v>2007</v>
      </c>
      <c r="E340" s="124">
        <v>40</v>
      </c>
      <c r="F340" s="124">
        <v>1620</v>
      </c>
      <c r="G340" s="127">
        <v>3500</v>
      </c>
      <c r="H340" s="127"/>
      <c r="I340" s="127">
        <v>1835</v>
      </c>
      <c r="J340" s="127">
        <f>SUM(J341:J343)</f>
        <v>3230.71</v>
      </c>
      <c r="K340" s="127">
        <f t="shared" ref="K340" si="45">SUM(K341:K343)</f>
        <v>3891.58</v>
      </c>
      <c r="L340" s="127">
        <f>SUM(L341:L343)</f>
        <v>5030</v>
      </c>
      <c r="M340" s="127">
        <f>SUM(M341:M343)</f>
        <v>4756.63</v>
      </c>
      <c r="N340" s="127">
        <f t="shared" ref="N340:R340" si="46">SUM(N341:N343)</f>
        <v>5400</v>
      </c>
      <c r="O340" s="127">
        <f>SUM(O341:O343)</f>
        <v>6500</v>
      </c>
      <c r="P340" s="127">
        <f>SUM(P341:P343)</f>
        <v>5900</v>
      </c>
      <c r="Q340" s="127">
        <f t="shared" si="46"/>
        <v>6400</v>
      </c>
      <c r="R340" s="127">
        <f t="shared" si="46"/>
        <v>6400</v>
      </c>
    </row>
    <row r="341" spans="1:18" ht="12" customHeight="1">
      <c r="A341" s="77"/>
      <c r="B341" s="131">
        <v>637001</v>
      </c>
      <c r="C341" s="386" t="s">
        <v>102</v>
      </c>
      <c r="D341" s="124"/>
      <c r="E341" s="124"/>
      <c r="F341" s="124"/>
      <c r="G341" s="127"/>
      <c r="H341" s="127"/>
      <c r="I341" s="127"/>
      <c r="J341" s="127"/>
      <c r="K341" s="125">
        <v>30</v>
      </c>
      <c r="L341" s="125">
        <v>30</v>
      </c>
      <c r="M341" s="125">
        <v>165</v>
      </c>
      <c r="N341" s="125">
        <v>200</v>
      </c>
      <c r="O341" s="125"/>
      <c r="P341" s="125">
        <v>200</v>
      </c>
      <c r="Q341" s="125">
        <v>200</v>
      </c>
      <c r="R341" s="125">
        <v>200</v>
      </c>
    </row>
    <row r="342" spans="1:18" ht="12" customHeight="1" outlineLevel="1">
      <c r="A342" s="77"/>
      <c r="B342" s="131">
        <v>637004</v>
      </c>
      <c r="C342" s="143" t="s">
        <v>103</v>
      </c>
      <c r="D342" s="125">
        <v>2007</v>
      </c>
      <c r="E342" s="126">
        <v>40</v>
      </c>
      <c r="F342" s="125">
        <v>1620</v>
      </c>
      <c r="G342" s="125">
        <v>3500</v>
      </c>
      <c r="H342" s="125"/>
      <c r="I342" s="125">
        <v>1835</v>
      </c>
      <c r="J342" s="125">
        <v>3230.71</v>
      </c>
      <c r="K342" s="125">
        <v>2935.93</v>
      </c>
      <c r="L342" s="125">
        <v>4000</v>
      </c>
      <c r="M342" s="125">
        <v>3339.28</v>
      </c>
      <c r="N342" s="125">
        <v>4000</v>
      </c>
      <c r="O342" s="125">
        <v>5300</v>
      </c>
      <c r="P342" s="125">
        <v>4500</v>
      </c>
      <c r="Q342" s="125">
        <v>5000</v>
      </c>
      <c r="R342" s="125">
        <v>5000</v>
      </c>
    </row>
    <row r="343" spans="1:18" ht="12" customHeight="1" outlineLevel="1">
      <c r="A343" s="77"/>
      <c r="B343" s="131">
        <v>637035</v>
      </c>
      <c r="C343" s="128" t="s">
        <v>555</v>
      </c>
      <c r="D343" s="125"/>
      <c r="E343" s="126"/>
      <c r="F343" s="125"/>
      <c r="G343" s="125"/>
      <c r="H343" s="125"/>
      <c r="I343" s="125"/>
      <c r="J343" s="125"/>
      <c r="K343" s="125">
        <v>925.65</v>
      </c>
      <c r="L343" s="125">
        <v>1000</v>
      </c>
      <c r="M343" s="125">
        <v>1252.3499999999999</v>
      </c>
      <c r="N343" s="125">
        <v>1200</v>
      </c>
      <c r="O343" s="125">
        <v>1200</v>
      </c>
      <c r="P343" s="125">
        <v>1200</v>
      </c>
      <c r="Q343" s="125">
        <v>1200</v>
      </c>
      <c r="R343" s="125">
        <v>1200</v>
      </c>
    </row>
    <row r="344" spans="1:18" ht="12" customHeight="1">
      <c r="A344" s="275">
        <v>36621</v>
      </c>
      <c r="B344" s="214" t="s">
        <v>372</v>
      </c>
      <c r="C344" s="231"/>
      <c r="D344" s="124"/>
      <c r="E344" s="124"/>
      <c r="F344" s="124">
        <v>36371</v>
      </c>
      <c r="G344" s="127">
        <v>7616</v>
      </c>
      <c r="H344" s="124"/>
      <c r="I344" s="124"/>
      <c r="J344" s="124"/>
      <c r="K344" s="124"/>
      <c r="L344" s="124"/>
      <c r="M344" s="124"/>
      <c r="N344" s="124"/>
      <c r="O344" s="302"/>
      <c r="P344" s="302"/>
      <c r="Q344" s="302"/>
      <c r="R344" s="2"/>
    </row>
    <row r="345" spans="1:18" ht="12" customHeight="1">
      <c r="A345" s="77"/>
      <c r="B345" s="49">
        <v>611</v>
      </c>
      <c r="C345" s="50" t="s">
        <v>373</v>
      </c>
      <c r="D345" s="124"/>
      <c r="E345" s="124"/>
      <c r="F345" s="229">
        <v>16362</v>
      </c>
      <c r="G345" s="125">
        <v>4815</v>
      </c>
      <c r="H345" s="229"/>
      <c r="I345" s="229"/>
      <c r="J345" s="124"/>
      <c r="K345" s="124"/>
      <c r="L345" s="124"/>
      <c r="M345" s="124"/>
      <c r="N345" s="124"/>
      <c r="O345" s="302"/>
      <c r="P345" s="302"/>
      <c r="Q345" s="302"/>
      <c r="R345" s="2"/>
    </row>
    <row r="346" spans="1:18" ht="12" customHeight="1">
      <c r="A346" s="77"/>
      <c r="B346" s="49">
        <v>621</v>
      </c>
      <c r="C346" s="50" t="s">
        <v>374</v>
      </c>
      <c r="D346" s="124"/>
      <c r="E346" s="124"/>
      <c r="F346" s="229">
        <v>1315</v>
      </c>
      <c r="G346" s="125">
        <v>485</v>
      </c>
      <c r="H346" s="229"/>
      <c r="I346" s="229"/>
      <c r="J346" s="124"/>
      <c r="K346" s="124"/>
      <c r="L346" s="124"/>
      <c r="M346" s="124"/>
      <c r="N346" s="124"/>
      <c r="O346" s="302"/>
      <c r="P346" s="302"/>
      <c r="Q346" s="302"/>
      <c r="R346" s="2"/>
    </row>
    <row r="347" spans="1:18" ht="12" customHeight="1">
      <c r="A347" s="77"/>
      <c r="B347" s="49">
        <v>623</v>
      </c>
      <c r="C347" s="50" t="s">
        <v>375</v>
      </c>
      <c r="D347" s="124"/>
      <c r="E347" s="124"/>
      <c r="F347" s="229">
        <v>335</v>
      </c>
      <c r="G347" s="125">
        <v>68</v>
      </c>
      <c r="H347" s="229"/>
      <c r="I347" s="229"/>
      <c r="J347" s="124"/>
      <c r="K347" s="124"/>
      <c r="L347" s="124"/>
      <c r="M347" s="124"/>
      <c r="N347" s="124"/>
      <c r="O347" s="302"/>
      <c r="P347" s="302"/>
      <c r="Q347" s="302"/>
      <c r="R347" s="2"/>
    </row>
    <row r="348" spans="1:18" ht="12" customHeight="1">
      <c r="A348" s="77"/>
      <c r="B348" s="49">
        <v>625</v>
      </c>
      <c r="C348" s="50" t="s">
        <v>376</v>
      </c>
      <c r="D348" s="124"/>
      <c r="E348" s="124"/>
      <c r="F348" s="229">
        <v>4018</v>
      </c>
      <c r="G348" s="125">
        <v>1143</v>
      </c>
      <c r="H348" s="229"/>
      <c r="I348" s="229"/>
      <c r="J348" s="124"/>
      <c r="K348" s="124"/>
      <c r="L348" s="124"/>
      <c r="M348" s="124"/>
      <c r="N348" s="124"/>
      <c r="O348" s="302"/>
      <c r="P348" s="302"/>
      <c r="Q348" s="302"/>
      <c r="R348" s="2"/>
    </row>
    <row r="349" spans="1:18" ht="12" customHeight="1">
      <c r="A349" s="77"/>
      <c r="B349" s="49">
        <v>633006</v>
      </c>
      <c r="C349" s="50" t="s">
        <v>49</v>
      </c>
      <c r="D349" s="124"/>
      <c r="E349" s="124"/>
      <c r="F349" s="229">
        <v>440</v>
      </c>
      <c r="G349" s="125">
        <v>170</v>
      </c>
      <c r="H349" s="229"/>
      <c r="I349" s="229"/>
      <c r="J349" s="124"/>
      <c r="K349" s="124"/>
      <c r="L349" s="124"/>
      <c r="M349" s="124"/>
      <c r="N349" s="124"/>
      <c r="O349" s="302"/>
      <c r="P349" s="302"/>
      <c r="Q349" s="302"/>
      <c r="R349" s="2"/>
    </row>
    <row r="350" spans="1:18" ht="12" customHeight="1">
      <c r="A350" s="77"/>
      <c r="B350" s="49">
        <v>637004</v>
      </c>
      <c r="C350" s="50" t="s">
        <v>245</v>
      </c>
      <c r="D350" s="124"/>
      <c r="E350" s="124"/>
      <c r="F350" s="229">
        <v>12663</v>
      </c>
      <c r="G350" s="125">
        <v>37</v>
      </c>
      <c r="H350" s="229"/>
      <c r="I350" s="124"/>
      <c r="J350" s="124"/>
      <c r="K350" s="124"/>
      <c r="L350" s="124"/>
      <c r="M350" s="124"/>
      <c r="N350" s="124"/>
      <c r="O350" s="302"/>
      <c r="P350" s="302"/>
      <c r="Q350" s="302"/>
      <c r="R350" s="2"/>
    </row>
    <row r="351" spans="1:18" ht="12" customHeight="1">
      <c r="A351" s="77"/>
      <c r="B351" s="49">
        <v>637005</v>
      </c>
      <c r="C351" s="50" t="s">
        <v>377</v>
      </c>
      <c r="D351" s="124"/>
      <c r="E351" s="124"/>
      <c r="F351" s="124"/>
      <c r="G351" s="125">
        <v>0</v>
      </c>
      <c r="H351" s="124"/>
      <c r="I351" s="124"/>
      <c r="J351" s="124"/>
      <c r="K351" s="124"/>
      <c r="L351" s="124"/>
      <c r="M351" s="124"/>
      <c r="N351" s="124"/>
      <c r="O351" s="302"/>
      <c r="P351" s="302"/>
      <c r="Q351" s="302"/>
      <c r="R351" s="2"/>
    </row>
    <row r="352" spans="1:18" ht="12" customHeight="1">
      <c r="A352" s="77"/>
      <c r="B352" s="49">
        <v>637006</v>
      </c>
      <c r="C352" s="50" t="s">
        <v>454</v>
      </c>
      <c r="D352" s="124"/>
      <c r="E352" s="124"/>
      <c r="F352" s="124"/>
      <c r="G352" s="125">
        <v>0</v>
      </c>
      <c r="H352" s="124"/>
      <c r="I352" s="124"/>
      <c r="J352" s="124"/>
      <c r="K352" s="124"/>
      <c r="L352" s="124"/>
      <c r="M352" s="124"/>
      <c r="N352" s="124"/>
      <c r="O352" s="302"/>
      <c r="P352" s="302"/>
      <c r="Q352" s="302"/>
      <c r="R352" s="2"/>
    </row>
    <row r="353" spans="1:18" ht="12" hidden="1" customHeight="1">
      <c r="A353" s="77"/>
      <c r="B353" s="49"/>
      <c r="C353" s="50"/>
      <c r="D353" s="124"/>
      <c r="E353" s="124"/>
      <c r="F353" s="124"/>
      <c r="G353" s="125"/>
      <c r="H353" s="124"/>
      <c r="I353" s="124"/>
      <c r="J353" s="124"/>
      <c r="K353" s="124"/>
      <c r="L353" s="124"/>
      <c r="M353" s="124"/>
      <c r="N353" s="124"/>
      <c r="O353" s="302"/>
      <c r="P353" s="302"/>
      <c r="Q353" s="302"/>
      <c r="R353" s="2"/>
    </row>
    <row r="354" spans="1:18" ht="12" customHeight="1">
      <c r="A354" s="77"/>
      <c r="B354" s="49">
        <v>637014</v>
      </c>
      <c r="C354" s="50" t="s">
        <v>312</v>
      </c>
      <c r="D354" s="124"/>
      <c r="E354" s="124"/>
      <c r="F354" s="229">
        <v>1238</v>
      </c>
      <c r="G354" s="125">
        <v>794</v>
      </c>
      <c r="H354" s="229"/>
      <c r="I354" s="229"/>
      <c r="J354" s="229"/>
      <c r="K354" s="229"/>
      <c r="L354" s="229"/>
      <c r="M354" s="229"/>
      <c r="N354" s="229"/>
      <c r="O354" s="306"/>
      <c r="P354" s="306"/>
      <c r="Q354" s="302"/>
      <c r="R354" s="2"/>
    </row>
    <row r="355" spans="1:18" ht="12" customHeight="1">
      <c r="A355" s="77"/>
      <c r="B355" s="49">
        <v>637015</v>
      </c>
      <c r="C355" s="50" t="s">
        <v>106</v>
      </c>
      <c r="D355" s="124"/>
      <c r="E355" s="124"/>
      <c r="F355" s="124"/>
      <c r="G355" s="125">
        <v>32</v>
      </c>
      <c r="H355" s="124"/>
      <c r="I355" s="229"/>
      <c r="J355" s="229"/>
      <c r="K355" s="229"/>
      <c r="L355" s="229"/>
      <c r="M355" s="229"/>
      <c r="N355" s="229"/>
      <c r="O355" s="306"/>
      <c r="P355" s="306"/>
      <c r="Q355" s="302"/>
      <c r="R355" s="2"/>
    </row>
    <row r="356" spans="1:18" ht="12" customHeight="1">
      <c r="A356" s="77"/>
      <c r="B356" s="49">
        <v>637016</v>
      </c>
      <c r="C356" s="50" t="s">
        <v>455</v>
      </c>
      <c r="D356" s="124"/>
      <c r="E356" s="124"/>
      <c r="F356" s="124"/>
      <c r="G356" s="125">
        <v>72</v>
      </c>
      <c r="H356" s="124"/>
      <c r="I356" s="229"/>
      <c r="J356" s="229"/>
      <c r="K356" s="229"/>
      <c r="L356" s="229"/>
      <c r="M356" s="229"/>
      <c r="N356" s="229"/>
      <c r="O356" s="306"/>
      <c r="P356" s="306"/>
      <c r="Q356" s="302"/>
      <c r="R356" s="2"/>
    </row>
    <row r="357" spans="1:18" ht="12" customHeight="1">
      <c r="A357" s="193" t="s">
        <v>20</v>
      </c>
      <c r="B357" s="194"/>
      <c r="C357" s="203"/>
      <c r="D357" s="197">
        <v>0</v>
      </c>
      <c r="E357" s="197">
        <v>25</v>
      </c>
      <c r="F357" s="197">
        <v>460</v>
      </c>
      <c r="G357" s="321">
        <v>1132</v>
      </c>
      <c r="H357" s="321"/>
      <c r="I357" s="321">
        <f>SUM(I360,I362)</f>
        <v>1002</v>
      </c>
      <c r="J357" s="321">
        <f>SUM(J360,J362,J386)</f>
        <v>2236.8200000000002</v>
      </c>
      <c r="K357" s="321">
        <f>SUM(K360,K362,K386)</f>
        <v>2061.2600000000002</v>
      </c>
      <c r="L357" s="321">
        <f>SUM(L360,L362,L386)</f>
        <v>350</v>
      </c>
      <c r="M357" s="321">
        <f>SUM(M360,M362,M386)</f>
        <v>1966.98</v>
      </c>
      <c r="N357" s="321">
        <f>SUM(N360,N362)</f>
        <v>1100</v>
      </c>
      <c r="O357" s="321">
        <f>SUM(O360,O362,O386)</f>
        <v>1113.1099999999999</v>
      </c>
      <c r="P357" s="321">
        <f>SUM(P360,P362,P386)</f>
        <v>1300</v>
      </c>
      <c r="Q357" s="321">
        <f t="shared" ref="Q357:R357" si="47">SUM(Q360,Q362,Q386)</f>
        <v>1300</v>
      </c>
      <c r="R357" s="321">
        <f t="shared" si="47"/>
        <v>1300</v>
      </c>
    </row>
    <row r="358" spans="1:18" ht="12" hidden="1" customHeight="1">
      <c r="A358" s="90"/>
      <c r="B358" s="81">
        <v>632</v>
      </c>
      <c r="C358" s="82" t="s">
        <v>48</v>
      </c>
      <c r="D358" s="124">
        <f>D359</f>
        <v>50</v>
      </c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2"/>
    </row>
    <row r="359" spans="1:18" ht="12" hidden="1" customHeight="1" outlineLevel="1">
      <c r="A359" s="77"/>
      <c r="B359" s="78" t="s">
        <v>16</v>
      </c>
      <c r="C359" s="50" t="s">
        <v>86</v>
      </c>
      <c r="D359" s="125">
        <v>50</v>
      </c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2"/>
    </row>
    <row r="360" spans="1:18" ht="12" customHeight="1" outlineLevel="1">
      <c r="A360" s="77"/>
      <c r="B360" s="212">
        <v>633</v>
      </c>
      <c r="C360" s="231" t="s">
        <v>49</v>
      </c>
      <c r="D360" s="125"/>
      <c r="E360" s="125"/>
      <c r="F360" s="125"/>
      <c r="G360" s="125"/>
      <c r="H360" s="125"/>
      <c r="I360" s="127">
        <f t="shared" ref="I360:R360" si="48">I361</f>
        <v>245</v>
      </c>
      <c r="J360" s="127">
        <f t="shared" si="48"/>
        <v>237.39</v>
      </c>
      <c r="K360" s="127">
        <f>K361</f>
        <v>1016.26</v>
      </c>
      <c r="L360" s="127">
        <f>L361</f>
        <v>150</v>
      </c>
      <c r="M360" s="127">
        <f t="shared" si="48"/>
        <v>1515.78</v>
      </c>
      <c r="N360" s="127">
        <f>N361</f>
        <v>1000</v>
      </c>
      <c r="O360" s="127">
        <f>O361</f>
        <v>1000</v>
      </c>
      <c r="P360" s="127">
        <f>P361</f>
        <v>1000</v>
      </c>
      <c r="Q360" s="127">
        <f t="shared" si="48"/>
        <v>1000</v>
      </c>
      <c r="R360" s="127">
        <f t="shared" si="48"/>
        <v>1000</v>
      </c>
    </row>
    <row r="361" spans="1:18" ht="12" customHeight="1">
      <c r="A361" s="77"/>
      <c r="B361" s="131">
        <v>633006</v>
      </c>
      <c r="C361" s="386" t="s">
        <v>90</v>
      </c>
      <c r="D361" s="124">
        <v>0</v>
      </c>
      <c r="E361" s="124">
        <v>10</v>
      </c>
      <c r="F361" s="229">
        <v>160</v>
      </c>
      <c r="G361" s="125">
        <v>374</v>
      </c>
      <c r="H361" s="125"/>
      <c r="I361" s="125">
        <v>245</v>
      </c>
      <c r="J361" s="125">
        <v>237.39</v>
      </c>
      <c r="K361" s="125">
        <v>1016.26</v>
      </c>
      <c r="L361" s="125">
        <v>150</v>
      </c>
      <c r="M361" s="125">
        <v>1515.78</v>
      </c>
      <c r="N361" s="125">
        <v>1000</v>
      </c>
      <c r="O361" s="125">
        <v>1000</v>
      </c>
      <c r="P361" s="125">
        <v>1000</v>
      </c>
      <c r="Q361" s="125">
        <v>1000</v>
      </c>
      <c r="R361" s="125">
        <v>1000</v>
      </c>
    </row>
    <row r="362" spans="1:18" ht="12" customHeight="1">
      <c r="A362" s="77"/>
      <c r="B362" s="501">
        <v>635</v>
      </c>
      <c r="C362" s="276" t="s">
        <v>50</v>
      </c>
      <c r="D362" s="124"/>
      <c r="E362" s="124"/>
      <c r="F362" s="229"/>
      <c r="G362" s="125"/>
      <c r="H362" s="125"/>
      <c r="I362" s="127">
        <f t="shared" ref="I362:R362" si="49">I363</f>
        <v>757</v>
      </c>
      <c r="J362" s="127">
        <f t="shared" si="49"/>
        <v>1013.03</v>
      </c>
      <c r="K362" s="127">
        <f>K363</f>
        <v>85</v>
      </c>
      <c r="L362" s="127">
        <f>L363</f>
        <v>200</v>
      </c>
      <c r="M362" s="127">
        <f t="shared" si="49"/>
        <v>451.2</v>
      </c>
      <c r="N362" s="127">
        <f>N363</f>
        <v>100</v>
      </c>
      <c r="O362" s="127">
        <f>O363</f>
        <v>0</v>
      </c>
      <c r="P362" s="127">
        <f>P363</f>
        <v>100</v>
      </c>
      <c r="Q362" s="127">
        <f t="shared" si="49"/>
        <v>100</v>
      </c>
      <c r="R362" s="127">
        <f t="shared" si="49"/>
        <v>100</v>
      </c>
    </row>
    <row r="363" spans="1:18" ht="12" customHeight="1">
      <c r="A363" s="77"/>
      <c r="B363" s="131">
        <v>635004</v>
      </c>
      <c r="C363" s="386" t="s">
        <v>368</v>
      </c>
      <c r="D363" s="124">
        <v>0</v>
      </c>
      <c r="E363" s="124">
        <v>15</v>
      </c>
      <c r="F363" s="229">
        <v>300</v>
      </c>
      <c r="G363" s="125">
        <v>758</v>
      </c>
      <c r="H363" s="125"/>
      <c r="I363" s="125">
        <v>757</v>
      </c>
      <c r="J363" s="125">
        <v>1013.03</v>
      </c>
      <c r="K363" s="125">
        <v>85</v>
      </c>
      <c r="L363" s="125">
        <v>200</v>
      </c>
      <c r="M363" s="125">
        <v>451.2</v>
      </c>
      <c r="N363" s="125">
        <v>100</v>
      </c>
      <c r="O363" s="125"/>
      <c r="P363" s="125">
        <v>100</v>
      </c>
      <c r="Q363" s="125">
        <v>100</v>
      </c>
      <c r="R363" s="125">
        <v>100</v>
      </c>
    </row>
    <row r="364" spans="1:18" ht="12" hidden="1" customHeight="1" outlineLevel="1">
      <c r="A364" s="77"/>
      <c r="B364" s="49">
        <v>635004</v>
      </c>
      <c r="C364" s="128" t="s">
        <v>100</v>
      </c>
      <c r="D364" s="125">
        <v>30</v>
      </c>
      <c r="E364" s="125"/>
      <c r="F364" s="125">
        <v>30</v>
      </c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2"/>
    </row>
    <row r="365" spans="1:18" ht="12" hidden="1" customHeight="1" collapsed="1">
      <c r="A365" s="77"/>
      <c r="B365" s="78"/>
      <c r="C365" s="50"/>
      <c r="D365" s="123"/>
      <c r="E365" s="123"/>
      <c r="F365" s="123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2"/>
    </row>
    <row r="366" spans="1:18" ht="12" hidden="1" customHeight="1">
      <c r="A366" s="193" t="s">
        <v>213</v>
      </c>
      <c r="B366" s="208"/>
      <c r="C366" s="209"/>
      <c r="D366" s="200">
        <f t="shared" ref="D366:F367" si="50">D367</f>
        <v>200</v>
      </c>
      <c r="E366" s="200"/>
      <c r="F366" s="200">
        <f t="shared" si="50"/>
        <v>400</v>
      </c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"/>
    </row>
    <row r="367" spans="1:18" ht="12" hidden="1" customHeight="1">
      <c r="A367" s="90"/>
      <c r="B367" s="81">
        <v>637</v>
      </c>
      <c r="C367" s="91" t="s">
        <v>51</v>
      </c>
      <c r="D367" s="124">
        <f t="shared" si="50"/>
        <v>200</v>
      </c>
      <c r="E367" s="124"/>
      <c r="F367" s="124">
        <f t="shared" si="50"/>
        <v>400</v>
      </c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2"/>
    </row>
    <row r="368" spans="1:18" ht="12" hidden="1" customHeight="1" outlineLevel="1">
      <c r="A368" s="77"/>
      <c r="B368" s="49">
        <v>637012</v>
      </c>
      <c r="C368" s="50" t="s">
        <v>105</v>
      </c>
      <c r="D368" s="125">
        <v>200</v>
      </c>
      <c r="E368" s="125"/>
      <c r="F368" s="125">
        <v>400</v>
      </c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2"/>
    </row>
    <row r="369" spans="1:18" ht="12" hidden="1" customHeight="1">
      <c r="A369" s="77"/>
      <c r="B369" s="78"/>
      <c r="C369" s="50"/>
      <c r="D369" s="123"/>
      <c r="E369" s="123"/>
      <c r="F369" s="123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2"/>
    </row>
    <row r="370" spans="1:18" ht="12" hidden="1" customHeight="1">
      <c r="A370" s="193" t="s">
        <v>215</v>
      </c>
      <c r="B370" s="202"/>
      <c r="C370" s="209"/>
      <c r="D370" s="197">
        <f>D371+D374</f>
        <v>750</v>
      </c>
      <c r="E370" s="197"/>
      <c r="F370" s="197">
        <f>F371+F374</f>
        <v>1150</v>
      </c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2"/>
    </row>
    <row r="371" spans="1:18" ht="12" hidden="1" customHeight="1">
      <c r="A371" s="90"/>
      <c r="B371" s="81">
        <v>632</v>
      </c>
      <c r="C371" s="82" t="s">
        <v>48</v>
      </c>
      <c r="D371" s="124">
        <f>D372+D373</f>
        <v>600</v>
      </c>
      <c r="E371" s="124"/>
      <c r="F371" s="124">
        <f>F372+F373</f>
        <v>1000</v>
      </c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2"/>
    </row>
    <row r="372" spans="1:18" ht="12" hidden="1" customHeight="1" outlineLevel="1">
      <c r="A372" s="77"/>
      <c r="B372" s="78" t="s">
        <v>16</v>
      </c>
      <c r="C372" s="50" t="s">
        <v>86</v>
      </c>
      <c r="D372" s="142">
        <v>350</v>
      </c>
      <c r="E372" s="142"/>
      <c r="F372" s="142">
        <v>550</v>
      </c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2"/>
    </row>
    <row r="373" spans="1:18" ht="12" hidden="1" customHeight="1" outlineLevel="1">
      <c r="A373" s="77"/>
      <c r="B373" s="49">
        <v>632002</v>
      </c>
      <c r="C373" s="50" t="s">
        <v>87</v>
      </c>
      <c r="D373" s="142">
        <v>250</v>
      </c>
      <c r="E373" s="142"/>
      <c r="F373" s="142">
        <v>450</v>
      </c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2"/>
    </row>
    <row r="374" spans="1:18" ht="12" hidden="1" customHeight="1">
      <c r="A374" s="77"/>
      <c r="B374" s="81">
        <v>635</v>
      </c>
      <c r="C374" s="91" t="s">
        <v>50</v>
      </c>
      <c r="D374" s="124">
        <f>D375</f>
        <v>150</v>
      </c>
      <c r="E374" s="124"/>
      <c r="F374" s="124">
        <f>F375</f>
        <v>150</v>
      </c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2"/>
    </row>
    <row r="375" spans="1:18" ht="12" hidden="1" customHeight="1" outlineLevel="1">
      <c r="A375" s="77"/>
      <c r="B375" s="49">
        <v>635006</v>
      </c>
      <c r="C375" s="50" t="s">
        <v>99</v>
      </c>
      <c r="D375" s="125">
        <v>150</v>
      </c>
      <c r="E375" s="125"/>
      <c r="F375" s="125">
        <v>150</v>
      </c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2"/>
    </row>
    <row r="376" spans="1:18" ht="12" hidden="1" customHeight="1">
      <c r="A376" s="77"/>
      <c r="B376" s="49"/>
      <c r="C376" s="50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2"/>
    </row>
    <row r="377" spans="1:18" ht="12" hidden="1" customHeight="1">
      <c r="A377" s="193" t="s">
        <v>161</v>
      </c>
      <c r="B377" s="199"/>
      <c r="C377" s="210"/>
      <c r="D377" s="197">
        <f t="shared" ref="D377:F378" si="51">D378</f>
        <v>2000</v>
      </c>
      <c r="E377" s="197"/>
      <c r="F377" s="197">
        <f t="shared" si="51"/>
        <v>3000</v>
      </c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2"/>
    </row>
    <row r="378" spans="1:18" ht="12" hidden="1" customHeight="1">
      <c r="A378" s="90"/>
      <c r="B378" s="86">
        <v>641</v>
      </c>
      <c r="C378" s="82" t="s">
        <v>52</v>
      </c>
      <c r="D378" s="124">
        <f t="shared" si="51"/>
        <v>2000</v>
      </c>
      <c r="E378" s="124"/>
      <c r="F378" s="124">
        <f t="shared" si="51"/>
        <v>3000</v>
      </c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2"/>
    </row>
    <row r="379" spans="1:18" ht="12" hidden="1" customHeight="1" outlineLevel="1">
      <c r="A379" s="77"/>
      <c r="B379" s="78" t="s">
        <v>21</v>
      </c>
      <c r="C379" s="93" t="s">
        <v>116</v>
      </c>
      <c r="D379" s="125">
        <v>2000</v>
      </c>
      <c r="E379" s="125"/>
      <c r="F379" s="125">
        <v>3000</v>
      </c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2"/>
    </row>
    <row r="380" spans="1:18" ht="12" hidden="1" customHeight="1">
      <c r="A380" s="77"/>
      <c r="B380" s="78"/>
      <c r="C380" s="50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2"/>
    </row>
    <row r="381" spans="1:18" ht="12" hidden="1" customHeight="1">
      <c r="A381" s="193" t="s">
        <v>22</v>
      </c>
      <c r="B381" s="194"/>
      <c r="C381" s="211"/>
      <c r="D381" s="200">
        <f>D382+D384</f>
        <v>20</v>
      </c>
      <c r="E381" s="200"/>
      <c r="F381" s="200">
        <f>F382+F384</f>
        <v>60</v>
      </c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"/>
    </row>
    <row r="382" spans="1:18" ht="12" hidden="1" customHeight="1">
      <c r="A382" s="90"/>
      <c r="B382" s="81">
        <v>633</v>
      </c>
      <c r="C382" s="91" t="s">
        <v>49</v>
      </c>
      <c r="D382" s="124">
        <f>D383</f>
        <v>10</v>
      </c>
      <c r="E382" s="124"/>
      <c r="F382" s="124">
        <f>F383</f>
        <v>30</v>
      </c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2"/>
    </row>
    <row r="383" spans="1:18" ht="12" hidden="1" customHeight="1" outlineLevel="1">
      <c r="A383" s="77"/>
      <c r="B383" s="49">
        <v>633006</v>
      </c>
      <c r="C383" s="93" t="s">
        <v>90</v>
      </c>
      <c r="D383" s="125">
        <v>10</v>
      </c>
      <c r="E383" s="125"/>
      <c r="F383" s="125">
        <v>30</v>
      </c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2"/>
    </row>
    <row r="384" spans="1:18" ht="12" hidden="1" customHeight="1">
      <c r="A384" s="77"/>
      <c r="B384" s="81">
        <v>635</v>
      </c>
      <c r="C384" s="91" t="s">
        <v>50</v>
      </c>
      <c r="D384" s="124">
        <f>D385</f>
        <v>10</v>
      </c>
      <c r="E384" s="124"/>
      <c r="F384" s="124">
        <f>F385</f>
        <v>30</v>
      </c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2"/>
    </row>
    <row r="385" spans="1:18" ht="12" hidden="1" customHeight="1" outlineLevel="1">
      <c r="A385" s="77"/>
      <c r="B385" s="49">
        <v>635006</v>
      </c>
      <c r="C385" s="50" t="s">
        <v>99</v>
      </c>
      <c r="D385" s="125">
        <v>10</v>
      </c>
      <c r="E385" s="125"/>
      <c r="F385" s="125">
        <v>30</v>
      </c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2"/>
    </row>
    <row r="386" spans="1:18" ht="12" customHeight="1" outlineLevel="1">
      <c r="A386" s="77"/>
      <c r="B386" s="501">
        <v>637</v>
      </c>
      <c r="C386" s="231" t="s">
        <v>51</v>
      </c>
      <c r="D386" s="125"/>
      <c r="E386" s="125"/>
      <c r="F386" s="125"/>
      <c r="G386" s="125"/>
      <c r="H386" s="125"/>
      <c r="I386" s="125"/>
      <c r="J386" s="127">
        <f>SUM(J387:J388)</f>
        <v>986.4</v>
      </c>
      <c r="K386" s="127">
        <f t="shared" ref="K386:R386" si="52">SUM(K387:K388)</f>
        <v>960</v>
      </c>
      <c r="L386" s="127"/>
      <c r="M386" s="127">
        <f t="shared" si="52"/>
        <v>0</v>
      </c>
      <c r="N386" s="127">
        <f t="shared" si="52"/>
        <v>0</v>
      </c>
      <c r="O386" s="127">
        <f>SUM(O387:O388)</f>
        <v>113.11</v>
      </c>
      <c r="P386" s="127">
        <f>SUM(P387:P388)</f>
        <v>200</v>
      </c>
      <c r="Q386" s="127">
        <f t="shared" si="52"/>
        <v>200</v>
      </c>
      <c r="R386" s="127">
        <f t="shared" si="52"/>
        <v>200</v>
      </c>
    </row>
    <row r="387" spans="1:18" ht="12" customHeight="1" outlineLevel="1">
      <c r="A387" s="77"/>
      <c r="B387" s="49">
        <v>637004</v>
      </c>
      <c r="C387" s="50" t="s">
        <v>103</v>
      </c>
      <c r="D387" s="125"/>
      <c r="E387" s="125"/>
      <c r="F387" s="125"/>
      <c r="G387" s="125"/>
      <c r="H387" s="125"/>
      <c r="I387" s="125"/>
      <c r="J387" s="125">
        <v>986.4</v>
      </c>
      <c r="K387" s="125"/>
      <c r="L387" s="125"/>
      <c r="M387" s="125"/>
      <c r="N387" s="125"/>
      <c r="O387" s="303">
        <v>113.11</v>
      </c>
      <c r="P387" s="303">
        <v>200</v>
      </c>
      <c r="Q387" s="303">
        <v>200</v>
      </c>
      <c r="R387" s="2">
        <v>200</v>
      </c>
    </row>
    <row r="388" spans="1:18" ht="12" customHeight="1" outlineLevel="1">
      <c r="A388" s="77"/>
      <c r="B388" s="49">
        <v>637005</v>
      </c>
      <c r="C388" s="50" t="s">
        <v>104</v>
      </c>
      <c r="D388" s="125"/>
      <c r="E388" s="125"/>
      <c r="F388" s="125"/>
      <c r="G388" s="125"/>
      <c r="H388" s="125"/>
      <c r="I388" s="125"/>
      <c r="J388" s="125"/>
      <c r="K388" s="125">
        <v>960</v>
      </c>
      <c r="L388" s="125"/>
      <c r="M388" s="125"/>
      <c r="N388" s="125"/>
      <c r="O388" s="303"/>
      <c r="P388" s="303"/>
      <c r="Q388" s="303"/>
      <c r="R388" s="2"/>
    </row>
    <row r="389" spans="1:18" ht="12" customHeight="1">
      <c r="A389" s="528" t="s">
        <v>214</v>
      </c>
      <c r="B389" s="525"/>
      <c r="C389" s="526"/>
      <c r="D389" s="524"/>
      <c r="E389" s="524"/>
      <c r="F389" s="524"/>
      <c r="G389" s="527"/>
      <c r="H389" s="527"/>
      <c r="I389" s="527">
        <f t="shared" ref="I389:M389" si="53">I391</f>
        <v>1580</v>
      </c>
      <c r="J389" s="527">
        <f t="shared" si="53"/>
        <v>1500</v>
      </c>
      <c r="K389" s="527">
        <f>K391</f>
        <v>1600</v>
      </c>
      <c r="L389" s="527">
        <f>L391</f>
        <v>1700</v>
      </c>
      <c r="M389" s="527">
        <f t="shared" si="53"/>
        <v>1700</v>
      </c>
      <c r="N389" s="527">
        <f>N391</f>
        <v>1800</v>
      </c>
      <c r="O389" s="527">
        <f>SUM(O390:O391)</f>
        <v>7264</v>
      </c>
      <c r="P389" s="527">
        <f t="shared" ref="P389:R389" si="54">SUM(P390:P391)</f>
        <v>2000</v>
      </c>
      <c r="Q389" s="527">
        <f t="shared" si="54"/>
        <v>2000</v>
      </c>
      <c r="R389" s="527">
        <f t="shared" si="54"/>
        <v>2000</v>
      </c>
    </row>
    <row r="390" spans="1:18" ht="12" customHeight="1">
      <c r="A390" s="611"/>
      <c r="B390" s="612">
        <v>633006</v>
      </c>
      <c r="C390" s="613" t="s">
        <v>677</v>
      </c>
      <c r="D390" s="614"/>
      <c r="E390" s="614"/>
      <c r="F390" s="614"/>
      <c r="G390" s="615"/>
      <c r="H390" s="615"/>
      <c r="I390" s="615"/>
      <c r="J390" s="615"/>
      <c r="K390" s="615"/>
      <c r="L390" s="615"/>
      <c r="M390" s="615"/>
      <c r="N390" s="615"/>
      <c r="O390" s="616">
        <v>5264</v>
      </c>
      <c r="P390" s="615"/>
      <c r="Q390" s="615"/>
      <c r="R390" s="615"/>
    </row>
    <row r="391" spans="1:18" ht="12" customHeight="1">
      <c r="A391" s="275"/>
      <c r="B391" s="131">
        <v>642002</v>
      </c>
      <c r="C391" s="128" t="s">
        <v>546</v>
      </c>
      <c r="D391" s="123"/>
      <c r="E391" s="123"/>
      <c r="F391" s="123">
        <v>1500</v>
      </c>
      <c r="G391" s="127">
        <v>1580</v>
      </c>
      <c r="H391" s="127"/>
      <c r="I391" s="125">
        <v>1580</v>
      </c>
      <c r="J391" s="125">
        <v>1500</v>
      </c>
      <c r="K391" s="125">
        <v>1600</v>
      </c>
      <c r="L391" s="125">
        <v>1700</v>
      </c>
      <c r="M391" s="125">
        <v>1700</v>
      </c>
      <c r="N391" s="125">
        <v>1800</v>
      </c>
      <c r="O391" s="125">
        <v>2000</v>
      </c>
      <c r="P391" s="125">
        <v>2000</v>
      </c>
      <c r="Q391" s="125">
        <v>2000</v>
      </c>
      <c r="R391" s="125">
        <v>2000</v>
      </c>
    </row>
    <row r="392" spans="1:18" ht="12" customHeight="1">
      <c r="A392" s="521" t="s">
        <v>563</v>
      </c>
      <c r="B392" s="522"/>
      <c r="C392" s="523"/>
      <c r="D392" s="524"/>
      <c r="E392" s="524"/>
      <c r="F392" s="524"/>
      <c r="G392" s="507"/>
      <c r="H392" s="507"/>
      <c r="I392" s="527">
        <f>SUM(I400,I404)</f>
        <v>1127</v>
      </c>
      <c r="J392" s="527">
        <f>SUM(J393,J400,J402,J404)</f>
        <v>600.65</v>
      </c>
      <c r="K392" s="527">
        <f>SUM(K393,K400,K402,K404)</f>
        <v>1454.64</v>
      </c>
      <c r="L392" s="527">
        <f>SUM(L393,L400,L402,L404)</f>
        <v>2044.44</v>
      </c>
      <c r="M392" s="527">
        <f>SUM(M393,M400,M402,M404)</f>
        <v>2011.69</v>
      </c>
      <c r="N392" s="527">
        <f>SUM(N393,N400,N402,N404)</f>
        <v>2192</v>
      </c>
      <c r="O392" s="527">
        <f t="shared" ref="O392:P392" si="55">SUM(O393,O400,O402,O404)</f>
        <v>2694.36</v>
      </c>
      <c r="P392" s="527">
        <f t="shared" si="55"/>
        <v>2635</v>
      </c>
      <c r="Q392" s="527">
        <f>SUM(Q393,Q400,Q402,Q404)</f>
        <v>2825</v>
      </c>
      <c r="R392" s="527">
        <f>SUM(R393,R400,R402,R404)</f>
        <v>3015</v>
      </c>
    </row>
    <row r="393" spans="1:18" ht="12" customHeight="1">
      <c r="A393" s="230"/>
      <c r="B393" s="501">
        <v>620</v>
      </c>
      <c r="C393" s="213" t="s">
        <v>54</v>
      </c>
      <c r="D393" s="123"/>
      <c r="E393" s="123"/>
      <c r="F393" s="123"/>
      <c r="G393" s="127"/>
      <c r="H393" s="127"/>
      <c r="I393" s="127"/>
      <c r="J393" s="127">
        <f>SUM(J394:J399)</f>
        <v>100.65</v>
      </c>
      <c r="K393" s="127">
        <f t="shared" ref="K393" si="56">SUM(K394:K399)</f>
        <v>216.31</v>
      </c>
      <c r="L393" s="555">
        <f>SUM(L394:L399)</f>
        <v>244.44</v>
      </c>
      <c r="M393" s="127">
        <f>SUM(M394:M399)</f>
        <v>292.04000000000002</v>
      </c>
      <c r="N393" s="127">
        <f t="shared" ref="N393:R393" si="57">SUM(N394:N399)</f>
        <v>292</v>
      </c>
      <c r="O393" s="127">
        <f t="shared" si="57"/>
        <v>244.36</v>
      </c>
      <c r="P393" s="127">
        <f t="shared" si="57"/>
        <v>435</v>
      </c>
      <c r="Q393" s="127">
        <f t="shared" si="57"/>
        <v>525</v>
      </c>
      <c r="R393" s="127">
        <f t="shared" si="57"/>
        <v>615</v>
      </c>
    </row>
    <row r="394" spans="1:18" ht="12" customHeight="1">
      <c r="A394" s="230"/>
      <c r="B394" s="131">
        <v>621</v>
      </c>
      <c r="C394" s="128" t="s">
        <v>558</v>
      </c>
      <c r="D394" s="123"/>
      <c r="E394" s="123"/>
      <c r="F394" s="123"/>
      <c r="G394" s="127"/>
      <c r="H394" s="127"/>
      <c r="I394" s="127"/>
      <c r="J394" s="125"/>
      <c r="K394" s="125">
        <v>34.86</v>
      </c>
      <c r="L394" s="557">
        <v>44.26</v>
      </c>
      <c r="M394" s="557">
        <v>57.48</v>
      </c>
      <c r="N394" s="557">
        <v>57</v>
      </c>
      <c r="O394" s="557">
        <v>63.06</v>
      </c>
      <c r="P394" s="557">
        <v>70</v>
      </c>
      <c r="Q394" s="557">
        <v>80</v>
      </c>
      <c r="R394" s="557">
        <v>90</v>
      </c>
    </row>
    <row r="395" spans="1:18" ht="12" customHeight="1">
      <c r="A395" s="230"/>
      <c r="B395" s="131">
        <v>623</v>
      </c>
      <c r="C395" s="128" t="s">
        <v>559</v>
      </c>
      <c r="D395" s="123"/>
      <c r="E395" s="123"/>
      <c r="F395" s="123"/>
      <c r="G395" s="127"/>
      <c r="H395" s="127"/>
      <c r="I395" s="127"/>
      <c r="J395" s="125">
        <v>18.93</v>
      </c>
      <c r="K395" s="125">
        <v>38.659999999999997</v>
      </c>
      <c r="L395" s="557">
        <v>37.340000000000003</v>
      </c>
      <c r="M395" s="557">
        <v>33.979999999999997</v>
      </c>
      <c r="N395" s="557">
        <v>34</v>
      </c>
      <c r="O395" s="557">
        <v>10.39</v>
      </c>
      <c r="P395" s="557">
        <v>70</v>
      </c>
      <c r="Q395" s="557">
        <v>80</v>
      </c>
      <c r="R395" s="557">
        <v>90</v>
      </c>
    </row>
    <row r="396" spans="1:18" ht="12" customHeight="1">
      <c r="A396" s="230"/>
      <c r="B396" s="131">
        <v>625002</v>
      </c>
      <c r="C396" s="128" t="s">
        <v>79</v>
      </c>
      <c r="D396" s="123"/>
      <c r="E396" s="123"/>
      <c r="F396" s="123"/>
      <c r="G396" s="127"/>
      <c r="H396" s="127"/>
      <c r="I396" s="127"/>
      <c r="J396" s="125">
        <v>50.94</v>
      </c>
      <c r="K396" s="125">
        <v>88.18</v>
      </c>
      <c r="L396" s="557">
        <v>100.68</v>
      </c>
      <c r="M396" s="557">
        <v>125.84</v>
      </c>
      <c r="N396" s="557">
        <v>126</v>
      </c>
      <c r="O396" s="557">
        <v>112.12</v>
      </c>
      <c r="P396" s="557">
        <v>200</v>
      </c>
      <c r="Q396" s="557">
        <v>250</v>
      </c>
      <c r="R396" s="557">
        <v>300</v>
      </c>
    </row>
    <row r="397" spans="1:18" ht="12" customHeight="1">
      <c r="A397" s="230"/>
      <c r="B397" s="131">
        <v>625003</v>
      </c>
      <c r="C397" s="128" t="s">
        <v>80</v>
      </c>
      <c r="D397" s="123"/>
      <c r="E397" s="123"/>
      <c r="F397" s="123"/>
      <c r="G397" s="127"/>
      <c r="H397" s="127"/>
      <c r="I397" s="127"/>
      <c r="J397" s="125">
        <v>3.73</v>
      </c>
      <c r="K397" s="125">
        <v>5.84</v>
      </c>
      <c r="L397" s="557">
        <v>6.48</v>
      </c>
      <c r="M397" s="557">
        <v>8.01</v>
      </c>
      <c r="N397" s="557">
        <v>8</v>
      </c>
      <c r="O397" s="557">
        <v>6.36</v>
      </c>
      <c r="P397" s="557">
        <v>15</v>
      </c>
      <c r="Q397" s="557">
        <v>20</v>
      </c>
      <c r="R397" s="557">
        <v>25</v>
      </c>
    </row>
    <row r="398" spans="1:18" ht="12" customHeight="1">
      <c r="A398" s="230"/>
      <c r="B398" s="131">
        <v>625004</v>
      </c>
      <c r="C398" s="128" t="s">
        <v>81</v>
      </c>
      <c r="D398" s="123"/>
      <c r="E398" s="123"/>
      <c r="F398" s="123"/>
      <c r="G398" s="127"/>
      <c r="H398" s="127"/>
      <c r="I398" s="127"/>
      <c r="J398" s="125">
        <v>9.7799999999999994</v>
      </c>
      <c r="K398" s="125">
        <v>18.87</v>
      </c>
      <c r="L398" s="557">
        <v>21.54</v>
      </c>
      <c r="M398" s="557">
        <v>24.06</v>
      </c>
      <c r="N398" s="557">
        <v>24</v>
      </c>
      <c r="O398" s="557">
        <v>14.41</v>
      </c>
      <c r="P398" s="557">
        <v>30</v>
      </c>
      <c r="Q398" s="557">
        <v>35</v>
      </c>
      <c r="R398" s="557">
        <v>40</v>
      </c>
    </row>
    <row r="399" spans="1:18" ht="12" customHeight="1">
      <c r="A399" s="230"/>
      <c r="B399" s="131">
        <v>625007</v>
      </c>
      <c r="C399" s="128" t="s">
        <v>83</v>
      </c>
      <c r="D399" s="123"/>
      <c r="E399" s="123"/>
      <c r="F399" s="123"/>
      <c r="G399" s="127"/>
      <c r="H399" s="127"/>
      <c r="I399" s="127"/>
      <c r="J399" s="125">
        <v>17.27</v>
      </c>
      <c r="K399" s="125">
        <v>29.9</v>
      </c>
      <c r="L399" s="557">
        <v>34.14</v>
      </c>
      <c r="M399" s="557">
        <v>42.67</v>
      </c>
      <c r="N399" s="557">
        <v>43</v>
      </c>
      <c r="O399" s="557">
        <v>38.020000000000003</v>
      </c>
      <c r="P399" s="557">
        <v>50</v>
      </c>
      <c r="Q399" s="557">
        <v>60</v>
      </c>
      <c r="R399" s="557">
        <v>70</v>
      </c>
    </row>
    <row r="400" spans="1:18" ht="12" customHeight="1">
      <c r="A400" s="230"/>
      <c r="B400" s="501">
        <v>633</v>
      </c>
      <c r="C400" s="231" t="s">
        <v>49</v>
      </c>
      <c r="D400" s="123"/>
      <c r="E400" s="123"/>
      <c r="F400" s="123"/>
      <c r="G400" s="127"/>
      <c r="H400" s="127"/>
      <c r="I400" s="127">
        <f>SUM(I401:I401)</f>
        <v>927</v>
      </c>
      <c r="J400" s="127">
        <f>SUM(J401:J401)</f>
        <v>0</v>
      </c>
      <c r="K400" s="127">
        <f>K401</f>
        <v>0</v>
      </c>
      <c r="L400" s="127">
        <f t="shared" ref="L400:R400" si="58">L401</f>
        <v>200</v>
      </c>
      <c r="M400" s="127">
        <f t="shared" si="58"/>
        <v>309.64999999999998</v>
      </c>
      <c r="N400" s="127">
        <f t="shared" si="58"/>
        <v>300</v>
      </c>
      <c r="O400" s="127">
        <f t="shared" si="58"/>
        <v>450</v>
      </c>
      <c r="P400" s="127">
        <f t="shared" si="58"/>
        <v>500</v>
      </c>
      <c r="Q400" s="127">
        <f t="shared" si="58"/>
        <v>500</v>
      </c>
      <c r="R400" s="127">
        <f t="shared" si="58"/>
        <v>500</v>
      </c>
    </row>
    <row r="401" spans="1:18" ht="12" customHeight="1">
      <c r="A401" s="230"/>
      <c r="B401" s="131">
        <v>633016</v>
      </c>
      <c r="C401" s="128" t="s">
        <v>93</v>
      </c>
      <c r="D401" s="123"/>
      <c r="E401" s="123"/>
      <c r="F401" s="123"/>
      <c r="G401" s="127"/>
      <c r="H401" s="127"/>
      <c r="I401" s="125">
        <v>927</v>
      </c>
      <c r="J401" s="125"/>
      <c r="K401" s="125"/>
      <c r="L401" s="557">
        <v>200</v>
      </c>
      <c r="M401" s="557">
        <v>309.64999999999998</v>
      </c>
      <c r="N401" s="557">
        <v>300</v>
      </c>
      <c r="O401" s="557">
        <v>450</v>
      </c>
      <c r="P401" s="557">
        <v>500</v>
      </c>
      <c r="Q401" s="557">
        <v>500</v>
      </c>
      <c r="R401" s="557">
        <v>500</v>
      </c>
    </row>
    <row r="402" spans="1:18" ht="12" customHeight="1">
      <c r="A402" s="230"/>
      <c r="B402" s="501">
        <v>637</v>
      </c>
      <c r="C402" s="231" t="s">
        <v>51</v>
      </c>
      <c r="D402" s="123"/>
      <c r="E402" s="123"/>
      <c r="F402" s="123"/>
      <c r="G402" s="127"/>
      <c r="H402" s="127"/>
      <c r="I402" s="127"/>
      <c r="J402" s="127"/>
      <c r="K402" s="127">
        <f t="shared" ref="K402:M402" si="59">SUM(K403)</f>
        <v>638.33000000000004</v>
      </c>
      <c r="L402" s="555">
        <f>L403</f>
        <v>800</v>
      </c>
      <c r="M402" s="127">
        <f t="shared" si="59"/>
        <v>1010</v>
      </c>
      <c r="N402" s="555">
        <f>N403</f>
        <v>1200</v>
      </c>
      <c r="O402" s="555">
        <f t="shared" ref="O402:P402" si="60">O403</f>
        <v>1200</v>
      </c>
      <c r="P402" s="555">
        <f t="shared" si="60"/>
        <v>1300</v>
      </c>
      <c r="Q402" s="556">
        <f>Q403</f>
        <v>1400</v>
      </c>
      <c r="R402" s="555">
        <f>R403</f>
        <v>1500</v>
      </c>
    </row>
    <row r="403" spans="1:18" ht="12" customHeight="1">
      <c r="A403" s="230"/>
      <c r="B403" s="131">
        <v>637027</v>
      </c>
      <c r="C403" s="128" t="s">
        <v>557</v>
      </c>
      <c r="D403" s="123"/>
      <c r="E403" s="123"/>
      <c r="F403" s="123"/>
      <c r="G403" s="127"/>
      <c r="H403" s="127"/>
      <c r="I403" s="125"/>
      <c r="J403" s="125"/>
      <c r="K403" s="125">
        <v>638.33000000000004</v>
      </c>
      <c r="L403" s="557">
        <v>800</v>
      </c>
      <c r="M403" s="557">
        <v>1010</v>
      </c>
      <c r="N403" s="557">
        <v>1200</v>
      </c>
      <c r="O403" s="557">
        <v>1200</v>
      </c>
      <c r="P403" s="557">
        <v>1300</v>
      </c>
      <c r="Q403" s="557">
        <v>1400</v>
      </c>
      <c r="R403" s="557">
        <v>1500</v>
      </c>
    </row>
    <row r="404" spans="1:18" ht="12" customHeight="1">
      <c r="A404" s="230"/>
      <c r="B404" s="501">
        <v>640</v>
      </c>
      <c r="C404" s="231" t="s">
        <v>459</v>
      </c>
      <c r="D404" s="123"/>
      <c r="E404" s="123"/>
      <c r="F404" s="123"/>
      <c r="G404" s="127"/>
      <c r="H404" s="127"/>
      <c r="I404" s="127">
        <f>SUM(I405)</f>
        <v>200</v>
      </c>
      <c r="J404" s="127">
        <f>SUM(J405)</f>
        <v>500</v>
      </c>
      <c r="K404" s="127">
        <f t="shared" ref="K404:R404" si="61">K405</f>
        <v>600</v>
      </c>
      <c r="L404" s="555">
        <f t="shared" si="61"/>
        <v>800</v>
      </c>
      <c r="M404" s="555">
        <f t="shared" si="61"/>
        <v>400</v>
      </c>
      <c r="N404" s="555">
        <f t="shared" si="61"/>
        <v>400</v>
      </c>
      <c r="O404" s="555">
        <f t="shared" si="61"/>
        <v>800</v>
      </c>
      <c r="P404" s="555">
        <f t="shared" si="61"/>
        <v>400</v>
      </c>
      <c r="Q404" s="556">
        <f t="shared" si="61"/>
        <v>400</v>
      </c>
      <c r="R404" s="555">
        <f t="shared" si="61"/>
        <v>400</v>
      </c>
    </row>
    <row r="405" spans="1:18" ht="12" customHeight="1">
      <c r="A405" s="230"/>
      <c r="B405" s="130">
        <v>642002</v>
      </c>
      <c r="C405" s="128" t="s">
        <v>543</v>
      </c>
      <c r="D405" s="123"/>
      <c r="E405" s="123"/>
      <c r="F405" s="123">
        <v>200</v>
      </c>
      <c r="G405" s="127">
        <v>92</v>
      </c>
      <c r="H405" s="127"/>
      <c r="I405" s="125">
        <v>200</v>
      </c>
      <c r="J405" s="125">
        <v>500</v>
      </c>
      <c r="K405" s="125">
        <v>600</v>
      </c>
      <c r="L405" s="557">
        <v>800</v>
      </c>
      <c r="M405" s="557">
        <v>400</v>
      </c>
      <c r="N405" s="557">
        <v>400</v>
      </c>
      <c r="O405" s="557">
        <v>800</v>
      </c>
      <c r="P405" s="557">
        <v>400</v>
      </c>
      <c r="Q405" s="557">
        <v>400</v>
      </c>
      <c r="R405" s="557">
        <v>400</v>
      </c>
    </row>
    <row r="406" spans="1:18" ht="12" customHeight="1">
      <c r="A406" s="193" t="s">
        <v>162</v>
      </c>
      <c r="B406" s="208"/>
      <c r="C406" s="209"/>
      <c r="D406" s="200">
        <v>275</v>
      </c>
      <c r="E406" s="200">
        <v>178</v>
      </c>
      <c r="F406" s="200">
        <v>810</v>
      </c>
      <c r="G406" s="321">
        <v>22</v>
      </c>
      <c r="H406" s="321"/>
      <c r="I406" s="321">
        <v>66</v>
      </c>
      <c r="J406" s="321">
        <f t="shared" ref="J406:L406" si="62">SUM(J412,J415)</f>
        <v>233.81</v>
      </c>
      <c r="K406" s="321">
        <f t="shared" si="62"/>
        <v>594.03</v>
      </c>
      <c r="L406" s="321">
        <f t="shared" si="62"/>
        <v>450</v>
      </c>
      <c r="M406" s="321">
        <f>SUM(M412,M415)</f>
        <v>309.82</v>
      </c>
      <c r="N406" s="321">
        <f>SUM(N412,N415)</f>
        <v>1100</v>
      </c>
      <c r="O406" s="321">
        <f t="shared" ref="O406:P406" si="63">SUM(O412,O415)</f>
        <v>1676.3</v>
      </c>
      <c r="P406" s="321">
        <f t="shared" si="63"/>
        <v>1300</v>
      </c>
      <c r="Q406" s="321">
        <f t="shared" ref="Q406:R406" si="64">SUM(Q412,Q415)</f>
        <v>1300</v>
      </c>
      <c r="R406" s="321">
        <f t="shared" si="64"/>
        <v>1300</v>
      </c>
    </row>
    <row r="407" spans="1:18" ht="12" hidden="1" customHeight="1">
      <c r="A407" s="90"/>
      <c r="B407" s="81">
        <v>633</v>
      </c>
      <c r="C407" s="91" t="s">
        <v>49</v>
      </c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302"/>
      <c r="P407" s="302"/>
      <c r="Q407" s="302"/>
      <c r="R407" s="2"/>
    </row>
    <row r="408" spans="1:18" ht="12" hidden="1" customHeight="1" outlineLevel="1">
      <c r="A408" s="90"/>
      <c r="B408" s="49">
        <v>633016</v>
      </c>
      <c r="C408" s="50" t="s">
        <v>93</v>
      </c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303"/>
      <c r="P408" s="303"/>
      <c r="Q408" s="303"/>
      <c r="R408" s="2"/>
    </row>
    <row r="409" spans="1:18" ht="12" hidden="1" customHeight="1">
      <c r="A409" s="90"/>
      <c r="B409" s="81">
        <v>632</v>
      </c>
      <c r="C409" s="82" t="s">
        <v>48</v>
      </c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302"/>
      <c r="P409" s="302"/>
      <c r="Q409" s="302"/>
      <c r="R409" s="2"/>
    </row>
    <row r="410" spans="1:18" ht="12" hidden="1" customHeight="1" outlineLevel="1">
      <c r="A410" s="77"/>
      <c r="B410" s="78" t="s">
        <v>16</v>
      </c>
      <c r="C410" s="50" t="s">
        <v>86</v>
      </c>
      <c r="D410" s="126"/>
      <c r="E410" s="126"/>
      <c r="F410" s="126"/>
      <c r="G410" s="125"/>
      <c r="H410" s="125"/>
      <c r="I410" s="125"/>
      <c r="J410" s="125"/>
      <c r="K410" s="125"/>
      <c r="L410" s="125"/>
      <c r="M410" s="125"/>
      <c r="N410" s="125"/>
      <c r="O410" s="303"/>
      <c r="P410" s="303"/>
      <c r="Q410" s="303"/>
      <c r="R410" s="2"/>
    </row>
    <row r="411" spans="1:18" ht="12" hidden="1" customHeight="1" outlineLevel="1">
      <c r="A411" s="77"/>
      <c r="B411" s="49">
        <v>632002</v>
      </c>
      <c r="C411" s="50" t="s">
        <v>87</v>
      </c>
      <c r="D411" s="126"/>
      <c r="E411" s="126"/>
      <c r="F411" s="126"/>
      <c r="G411" s="125"/>
      <c r="H411" s="125"/>
      <c r="I411" s="125"/>
      <c r="J411" s="125"/>
      <c r="K411" s="125"/>
      <c r="L411" s="125"/>
      <c r="M411" s="125"/>
      <c r="N411" s="125"/>
      <c r="O411" s="303"/>
      <c r="P411" s="303"/>
      <c r="Q411" s="303"/>
      <c r="R411" s="2"/>
    </row>
    <row r="412" spans="1:18" ht="12" customHeight="1" outlineLevel="1">
      <c r="A412" s="77"/>
      <c r="B412" s="501">
        <v>633</v>
      </c>
      <c r="C412" s="231" t="s">
        <v>49</v>
      </c>
      <c r="D412" s="126"/>
      <c r="E412" s="126"/>
      <c r="F412" s="126"/>
      <c r="G412" s="125"/>
      <c r="H412" s="125"/>
      <c r="I412" s="127">
        <f t="shared" ref="I412:R412" si="65">I413</f>
        <v>66</v>
      </c>
      <c r="J412" s="127">
        <f t="shared" si="65"/>
        <v>43.12</v>
      </c>
      <c r="K412" s="127">
        <f>K413</f>
        <v>140.77000000000001</v>
      </c>
      <c r="L412" s="127">
        <f>L413</f>
        <v>200</v>
      </c>
      <c r="M412" s="127">
        <f t="shared" si="65"/>
        <v>259.89999999999998</v>
      </c>
      <c r="N412" s="127">
        <f t="shared" si="65"/>
        <v>400</v>
      </c>
      <c r="O412" s="127">
        <f t="shared" si="65"/>
        <v>572.78</v>
      </c>
      <c r="P412" s="127">
        <f t="shared" si="65"/>
        <v>600</v>
      </c>
      <c r="Q412" s="127">
        <f t="shared" si="65"/>
        <v>600</v>
      </c>
      <c r="R412" s="127">
        <f t="shared" si="65"/>
        <v>600</v>
      </c>
    </row>
    <row r="413" spans="1:18" ht="12" customHeight="1">
      <c r="A413" s="77"/>
      <c r="B413" s="49">
        <v>633006</v>
      </c>
      <c r="C413" s="50" t="s">
        <v>90</v>
      </c>
      <c r="D413" s="124"/>
      <c r="E413" s="124"/>
      <c r="F413" s="124"/>
      <c r="G413" s="125">
        <v>0</v>
      </c>
      <c r="H413" s="127"/>
      <c r="I413" s="125">
        <v>66</v>
      </c>
      <c r="J413" s="125">
        <v>43.12</v>
      </c>
      <c r="K413" s="125">
        <v>140.77000000000001</v>
      </c>
      <c r="L413" s="125">
        <v>200</v>
      </c>
      <c r="M413" s="125">
        <v>259.89999999999998</v>
      </c>
      <c r="N413" s="125">
        <v>400</v>
      </c>
      <c r="O413" s="125">
        <v>572.78</v>
      </c>
      <c r="P413" s="125">
        <v>600</v>
      </c>
      <c r="Q413" s="125">
        <v>600</v>
      </c>
      <c r="R413" s="125">
        <v>600</v>
      </c>
    </row>
    <row r="414" spans="1:18" ht="12" hidden="1" customHeight="1">
      <c r="A414" s="77"/>
      <c r="B414" s="81"/>
      <c r="C414" s="91"/>
      <c r="D414" s="124"/>
      <c r="E414" s="123"/>
      <c r="F414" s="123"/>
      <c r="G414" s="127"/>
      <c r="H414" s="127"/>
      <c r="I414" s="127"/>
      <c r="J414" s="127"/>
      <c r="K414" s="127"/>
      <c r="L414" s="127"/>
      <c r="M414" s="127"/>
      <c r="N414" s="127"/>
      <c r="O414" s="304"/>
      <c r="P414" s="304"/>
      <c r="Q414" s="304"/>
      <c r="R414" s="125"/>
    </row>
    <row r="415" spans="1:18" ht="12" customHeight="1">
      <c r="A415" s="77"/>
      <c r="B415" s="212">
        <v>635</v>
      </c>
      <c r="C415" s="276" t="s">
        <v>547</v>
      </c>
      <c r="D415" s="127"/>
      <c r="E415" s="122"/>
      <c r="F415" s="122"/>
      <c r="G415" s="127"/>
      <c r="H415" s="127"/>
      <c r="I415" s="127"/>
      <c r="J415" s="127">
        <f>SUM(J416:J431)</f>
        <v>190.69</v>
      </c>
      <c r="K415" s="127">
        <f>K424</f>
        <v>453.26</v>
      </c>
      <c r="L415" s="127">
        <f>SUM(L416:L431)</f>
        <v>250</v>
      </c>
      <c r="M415" s="127">
        <f>SUM(M416:M431)</f>
        <v>49.92</v>
      </c>
      <c r="N415" s="127">
        <f>SUM(N416:N432)</f>
        <v>700</v>
      </c>
      <c r="O415" s="127">
        <f t="shared" ref="O415:P415" si="66">SUM(O416:O432)</f>
        <v>1103.52</v>
      </c>
      <c r="P415" s="127">
        <f t="shared" si="66"/>
        <v>700</v>
      </c>
      <c r="Q415" s="127">
        <f t="shared" ref="Q415:R415" si="67">SUM(Q416:Q431)</f>
        <v>700</v>
      </c>
      <c r="R415" s="127">
        <f t="shared" si="67"/>
        <v>700</v>
      </c>
    </row>
    <row r="416" spans="1:18" ht="12" hidden="1" customHeight="1" outlineLevel="1">
      <c r="A416" s="77"/>
      <c r="B416" s="49">
        <v>635006</v>
      </c>
      <c r="C416" s="50" t="s">
        <v>99</v>
      </c>
      <c r="D416" s="125">
        <v>0</v>
      </c>
      <c r="E416" s="126">
        <v>160</v>
      </c>
      <c r="F416" s="126"/>
      <c r="G416" s="125">
        <v>22</v>
      </c>
      <c r="H416" s="125"/>
      <c r="I416" s="125"/>
      <c r="J416" s="125"/>
      <c r="K416" s="125"/>
      <c r="L416" s="125"/>
      <c r="M416" s="125"/>
      <c r="N416" s="125"/>
      <c r="O416" s="303"/>
      <c r="P416" s="303"/>
      <c r="Q416" s="303"/>
      <c r="R416" s="125"/>
    </row>
    <row r="417" spans="1:18" ht="14.25" hidden="1" customHeight="1">
      <c r="A417" s="77"/>
      <c r="B417" s="81">
        <v>637</v>
      </c>
      <c r="C417" s="91" t="s">
        <v>51</v>
      </c>
      <c r="D417" s="124"/>
      <c r="E417" s="124"/>
      <c r="F417" s="124"/>
      <c r="G417" s="127"/>
      <c r="H417" s="127"/>
      <c r="I417" s="127"/>
      <c r="J417" s="127"/>
      <c r="K417" s="127"/>
      <c r="L417" s="127"/>
      <c r="M417" s="127"/>
      <c r="N417" s="127"/>
      <c r="O417" s="304"/>
      <c r="P417" s="304"/>
      <c r="Q417" s="304"/>
      <c r="R417" s="125"/>
    </row>
    <row r="418" spans="1:18" ht="12" hidden="1" customHeight="1" outlineLevel="1">
      <c r="A418" s="77"/>
      <c r="B418" s="49">
        <v>637001</v>
      </c>
      <c r="C418" s="50" t="s">
        <v>102</v>
      </c>
      <c r="D418" s="126"/>
      <c r="E418" s="126"/>
      <c r="F418" s="126"/>
      <c r="G418" s="125"/>
      <c r="H418" s="125"/>
      <c r="I418" s="125"/>
      <c r="J418" s="125"/>
      <c r="K418" s="125"/>
      <c r="L418" s="125"/>
      <c r="M418" s="125"/>
      <c r="N418" s="125"/>
      <c r="O418" s="303"/>
      <c r="P418" s="303"/>
      <c r="Q418" s="303"/>
      <c r="R418" s="125"/>
    </row>
    <row r="419" spans="1:18" ht="12" hidden="1" customHeight="1" outlineLevel="1">
      <c r="A419" s="77"/>
      <c r="B419" s="49">
        <v>637005</v>
      </c>
      <c r="C419" s="50" t="s">
        <v>104</v>
      </c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303"/>
      <c r="P419" s="303"/>
      <c r="Q419" s="303"/>
      <c r="R419" s="125"/>
    </row>
    <row r="420" spans="1:18" ht="12" hidden="1" customHeight="1" outlineLevel="1">
      <c r="A420" s="77"/>
      <c r="B420" s="49">
        <v>637012</v>
      </c>
      <c r="C420" s="50" t="s">
        <v>105</v>
      </c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303"/>
      <c r="P420" s="303"/>
      <c r="Q420" s="303"/>
      <c r="R420" s="125"/>
    </row>
    <row r="421" spans="1:18" ht="12" hidden="1" customHeight="1" outlineLevel="1">
      <c r="A421" s="77"/>
      <c r="B421" s="49">
        <v>637026</v>
      </c>
      <c r="C421" s="50" t="s">
        <v>108</v>
      </c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303"/>
      <c r="P421" s="303"/>
      <c r="Q421" s="303"/>
      <c r="R421" s="125"/>
    </row>
    <row r="422" spans="1:18" ht="12" hidden="1" customHeight="1">
      <c r="A422" s="77"/>
      <c r="B422" s="86">
        <v>642</v>
      </c>
      <c r="C422" s="82" t="s">
        <v>53</v>
      </c>
      <c r="D422" s="124"/>
      <c r="E422" s="124"/>
      <c r="F422" s="124"/>
      <c r="G422" s="127"/>
      <c r="H422" s="127"/>
      <c r="I422" s="127"/>
      <c r="J422" s="127"/>
      <c r="K422" s="127"/>
      <c r="L422" s="127"/>
      <c r="M422" s="127"/>
      <c r="N422" s="127"/>
      <c r="O422" s="304"/>
      <c r="P422" s="304"/>
      <c r="Q422" s="304"/>
      <c r="R422" s="125"/>
    </row>
    <row r="423" spans="1:18" ht="12" hidden="1" customHeight="1" outlineLevel="1">
      <c r="A423" s="77"/>
      <c r="B423" s="49">
        <v>642002</v>
      </c>
      <c r="C423" s="50" t="s">
        <v>117</v>
      </c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303"/>
      <c r="P423" s="303"/>
      <c r="Q423" s="303"/>
      <c r="R423" s="125"/>
    </row>
    <row r="424" spans="1:18" ht="12" customHeight="1" collapsed="1">
      <c r="A424" s="77"/>
      <c r="B424" s="49">
        <v>635004</v>
      </c>
      <c r="C424" s="50" t="s">
        <v>331</v>
      </c>
      <c r="D424" s="232">
        <v>275</v>
      </c>
      <c r="E424" s="123">
        <v>18</v>
      </c>
      <c r="F424" s="232">
        <v>710</v>
      </c>
      <c r="G424" s="125"/>
      <c r="H424" s="125"/>
      <c r="I424" s="125"/>
      <c r="J424" s="125">
        <v>150</v>
      </c>
      <c r="K424" s="125">
        <v>453.26</v>
      </c>
      <c r="L424" s="125">
        <v>250</v>
      </c>
      <c r="M424" s="125">
        <v>49.92</v>
      </c>
      <c r="N424" s="125">
        <v>200</v>
      </c>
      <c r="O424" s="125">
        <v>428.52</v>
      </c>
      <c r="P424" s="125">
        <v>500</v>
      </c>
      <c r="Q424" s="125">
        <v>500</v>
      </c>
      <c r="R424" s="125">
        <v>500</v>
      </c>
    </row>
    <row r="425" spans="1:18" ht="12" hidden="1" customHeight="1">
      <c r="A425" s="193" t="s">
        <v>163</v>
      </c>
      <c r="B425" s="202"/>
      <c r="C425" s="209"/>
      <c r="D425" s="200">
        <f>D426+D429</f>
        <v>320</v>
      </c>
      <c r="E425" s="200"/>
      <c r="F425" s="200">
        <f>F426+F429</f>
        <v>490</v>
      </c>
      <c r="G425" s="197"/>
      <c r="H425" s="197"/>
      <c r="I425" s="197"/>
      <c r="J425" s="197"/>
      <c r="K425" s="197"/>
      <c r="L425" s="197"/>
      <c r="M425" s="197"/>
      <c r="N425" s="197"/>
      <c r="O425" s="305"/>
      <c r="P425" s="305"/>
      <c r="Q425" s="305"/>
      <c r="R425" s="125"/>
    </row>
    <row r="426" spans="1:18" ht="12" hidden="1" customHeight="1">
      <c r="A426" s="90"/>
      <c r="B426" s="81">
        <v>633</v>
      </c>
      <c r="C426" s="91" t="s">
        <v>49</v>
      </c>
      <c r="D426" s="124">
        <f>D427+D428</f>
        <v>300</v>
      </c>
      <c r="E426" s="124"/>
      <c r="F426" s="124">
        <f>F427+F428</f>
        <v>450</v>
      </c>
      <c r="G426" s="127"/>
      <c r="H426" s="127"/>
      <c r="I426" s="127"/>
      <c r="J426" s="127"/>
      <c r="K426" s="127"/>
      <c r="L426" s="127"/>
      <c r="M426" s="127"/>
      <c r="N426" s="127"/>
      <c r="O426" s="304"/>
      <c r="P426" s="304"/>
      <c r="Q426" s="304"/>
      <c r="R426" s="125"/>
    </row>
    <row r="427" spans="1:18" ht="12" hidden="1" customHeight="1" outlineLevel="1">
      <c r="A427" s="77"/>
      <c r="B427" s="49" t="s">
        <v>199</v>
      </c>
      <c r="C427" s="93" t="s">
        <v>90</v>
      </c>
      <c r="D427" s="125">
        <v>150</v>
      </c>
      <c r="E427" s="125"/>
      <c r="F427" s="125">
        <v>250</v>
      </c>
      <c r="G427" s="125"/>
      <c r="H427" s="125"/>
      <c r="I427" s="125"/>
      <c r="J427" s="125"/>
      <c r="K427" s="125"/>
      <c r="L427" s="125"/>
      <c r="M427" s="125"/>
      <c r="N427" s="125"/>
      <c r="O427" s="303"/>
      <c r="P427" s="303"/>
      <c r="Q427" s="303"/>
      <c r="R427" s="125"/>
    </row>
    <row r="428" spans="1:18" ht="12" hidden="1" customHeight="1" outlineLevel="1">
      <c r="A428" s="77"/>
      <c r="B428" s="49" t="s">
        <v>200</v>
      </c>
      <c r="C428" s="93" t="s">
        <v>90</v>
      </c>
      <c r="D428" s="125">
        <v>150</v>
      </c>
      <c r="E428" s="125"/>
      <c r="F428" s="125">
        <v>200</v>
      </c>
      <c r="G428" s="125"/>
      <c r="H428" s="125"/>
      <c r="I428" s="125"/>
      <c r="J428" s="125"/>
      <c r="K428" s="125"/>
      <c r="L428" s="125"/>
      <c r="M428" s="125"/>
      <c r="N428" s="125"/>
      <c r="O428" s="303"/>
      <c r="P428" s="303"/>
      <c r="Q428" s="303"/>
      <c r="R428" s="125"/>
    </row>
    <row r="429" spans="1:18" ht="12" hidden="1" customHeight="1">
      <c r="A429" s="77"/>
      <c r="B429" s="86">
        <v>642</v>
      </c>
      <c r="C429" s="82" t="s">
        <v>53</v>
      </c>
      <c r="D429" s="124">
        <f>D430</f>
        <v>20</v>
      </c>
      <c r="E429" s="124"/>
      <c r="F429" s="124">
        <f>F430</f>
        <v>40</v>
      </c>
      <c r="G429" s="127"/>
      <c r="H429" s="127"/>
      <c r="I429" s="127"/>
      <c r="J429" s="127"/>
      <c r="K429" s="127"/>
      <c r="L429" s="127"/>
      <c r="M429" s="127"/>
      <c r="N429" s="127"/>
      <c r="O429" s="304"/>
      <c r="P429" s="304"/>
      <c r="Q429" s="304"/>
      <c r="R429" s="125"/>
    </row>
    <row r="430" spans="1:18" ht="10.5" hidden="1" customHeight="1" outlineLevel="1">
      <c r="A430" s="77"/>
      <c r="B430" s="49">
        <v>642026</v>
      </c>
      <c r="C430" s="93" t="s">
        <v>118</v>
      </c>
      <c r="D430" s="125">
        <v>20</v>
      </c>
      <c r="E430" s="125"/>
      <c r="F430" s="125">
        <v>40</v>
      </c>
      <c r="G430" s="125"/>
      <c r="H430" s="125"/>
      <c r="I430" s="125"/>
      <c r="J430" s="125"/>
      <c r="K430" s="125"/>
      <c r="L430" s="125"/>
      <c r="M430" s="125"/>
      <c r="N430" s="125"/>
      <c r="O430" s="303"/>
      <c r="P430" s="303"/>
      <c r="Q430" s="303"/>
      <c r="R430" s="125"/>
    </row>
    <row r="431" spans="1:18" ht="12" customHeight="1" outlineLevel="1">
      <c r="A431" s="77"/>
      <c r="B431" s="49">
        <v>637004</v>
      </c>
      <c r="C431" s="50" t="s">
        <v>103</v>
      </c>
      <c r="D431" s="125"/>
      <c r="E431" s="125"/>
      <c r="F431" s="125"/>
      <c r="G431" s="125"/>
      <c r="H431" s="125"/>
      <c r="I431" s="125"/>
      <c r="J431" s="125">
        <v>40.69</v>
      </c>
      <c r="K431" s="125"/>
      <c r="L431" s="125"/>
      <c r="M431" s="125"/>
      <c r="N431" s="125"/>
      <c r="O431" s="303">
        <v>175</v>
      </c>
      <c r="P431" s="303">
        <v>200</v>
      </c>
      <c r="Q431" s="303">
        <v>200</v>
      </c>
      <c r="R431" s="125">
        <v>200</v>
      </c>
    </row>
    <row r="432" spans="1:18" ht="12" customHeight="1" outlineLevel="1">
      <c r="A432" s="77"/>
      <c r="B432" s="49">
        <v>642007</v>
      </c>
      <c r="C432" s="50" t="s">
        <v>629</v>
      </c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>
        <v>500</v>
      </c>
      <c r="O432" s="303">
        <v>500</v>
      </c>
      <c r="P432" s="303"/>
      <c r="Q432" s="303"/>
      <c r="R432" s="125"/>
    </row>
    <row r="433" spans="1:18" ht="12" customHeight="1">
      <c r="A433" s="77"/>
      <c r="B433" s="49"/>
      <c r="C433" s="50"/>
      <c r="D433" s="124"/>
      <c r="E433" s="124"/>
      <c r="F433" s="124"/>
      <c r="G433" s="125"/>
      <c r="H433" s="127"/>
      <c r="I433" s="125"/>
      <c r="J433" s="125"/>
      <c r="K433" s="125"/>
      <c r="L433" s="125"/>
      <c r="M433" s="125"/>
      <c r="N433" s="125"/>
      <c r="O433" s="303"/>
      <c r="P433" s="303"/>
      <c r="Q433" s="303"/>
      <c r="R433" s="125"/>
    </row>
    <row r="434" spans="1:18" ht="12" customHeight="1">
      <c r="A434" s="275"/>
      <c r="B434" s="622" t="s">
        <v>366</v>
      </c>
      <c r="C434" s="623"/>
      <c r="D434" s="124"/>
      <c r="E434" s="124"/>
      <c r="F434" s="124">
        <v>1915</v>
      </c>
      <c r="G434" s="127">
        <v>8584</v>
      </c>
      <c r="H434" s="127"/>
      <c r="I434" s="127">
        <v>6537</v>
      </c>
      <c r="J434" s="127"/>
      <c r="K434" s="127"/>
      <c r="L434" s="127"/>
      <c r="M434" s="127"/>
      <c r="N434" s="127"/>
      <c r="O434" s="304"/>
      <c r="P434" s="304"/>
      <c r="Q434" s="304"/>
      <c r="R434" s="125"/>
    </row>
    <row r="435" spans="1:18" ht="12" customHeight="1">
      <c r="A435" s="77"/>
      <c r="B435" s="49">
        <v>611</v>
      </c>
      <c r="C435" s="50" t="s">
        <v>399</v>
      </c>
      <c r="D435" s="124"/>
      <c r="E435" s="124"/>
      <c r="F435" s="229">
        <v>1473</v>
      </c>
      <c r="G435" s="125">
        <v>6435</v>
      </c>
      <c r="H435" s="125"/>
      <c r="I435" s="125">
        <v>5001</v>
      </c>
      <c r="J435" s="125"/>
      <c r="K435" s="125"/>
      <c r="L435" s="125"/>
      <c r="M435" s="125"/>
      <c r="N435" s="127"/>
      <c r="O435" s="304"/>
      <c r="P435" s="304"/>
      <c r="Q435" s="304"/>
      <c r="R435" s="125"/>
    </row>
    <row r="436" spans="1:18" ht="12" customHeight="1">
      <c r="A436" s="77"/>
      <c r="B436" s="49">
        <v>633001</v>
      </c>
      <c r="C436" s="50" t="s">
        <v>416</v>
      </c>
      <c r="D436" s="124"/>
      <c r="E436" s="124"/>
      <c r="F436" s="229">
        <v>25</v>
      </c>
      <c r="G436" s="125">
        <v>138</v>
      </c>
      <c r="H436" s="125"/>
      <c r="I436" s="125"/>
      <c r="J436" s="125"/>
      <c r="K436" s="125"/>
      <c r="L436" s="125"/>
      <c r="M436" s="125"/>
      <c r="N436" s="127"/>
      <c r="O436" s="304"/>
      <c r="P436" s="304"/>
      <c r="Q436" s="304"/>
      <c r="R436" s="125"/>
    </row>
    <row r="437" spans="1:18" ht="12" customHeight="1">
      <c r="A437" s="77"/>
      <c r="B437" s="49">
        <v>623</v>
      </c>
      <c r="C437" s="50" t="s">
        <v>400</v>
      </c>
      <c r="D437" s="124"/>
      <c r="E437" s="124"/>
      <c r="F437" s="229">
        <v>49</v>
      </c>
      <c r="G437" s="125">
        <v>88</v>
      </c>
      <c r="H437" s="125"/>
      <c r="I437" s="125">
        <v>251</v>
      </c>
      <c r="J437" s="125"/>
      <c r="K437" s="125"/>
      <c r="L437" s="125"/>
      <c r="M437" s="125"/>
      <c r="N437" s="127"/>
      <c r="O437" s="304"/>
      <c r="P437" s="304"/>
      <c r="Q437" s="304"/>
      <c r="R437" s="125"/>
    </row>
    <row r="438" spans="1:18" ht="12" customHeight="1">
      <c r="A438" s="77"/>
      <c r="B438" s="49">
        <v>625</v>
      </c>
      <c r="C438" s="50" t="s">
        <v>401</v>
      </c>
      <c r="D438" s="124"/>
      <c r="E438" s="124"/>
      <c r="F438" s="229">
        <v>368</v>
      </c>
      <c r="G438" s="125">
        <v>1785</v>
      </c>
      <c r="H438" s="125"/>
      <c r="I438" s="125">
        <v>1258</v>
      </c>
      <c r="J438" s="125"/>
      <c r="K438" s="125"/>
      <c r="L438" s="125"/>
      <c r="M438" s="125"/>
      <c r="N438" s="127"/>
      <c r="O438" s="304"/>
      <c r="P438" s="304"/>
      <c r="Q438" s="304"/>
      <c r="R438" s="125"/>
    </row>
    <row r="439" spans="1:18" ht="12" hidden="1" customHeight="1">
      <c r="A439" s="77"/>
      <c r="B439" s="49"/>
      <c r="C439" s="50"/>
      <c r="D439" s="124"/>
      <c r="E439" s="124"/>
      <c r="F439" s="124"/>
      <c r="G439" s="127"/>
      <c r="H439" s="127"/>
      <c r="I439" s="127"/>
      <c r="J439" s="125"/>
      <c r="K439" s="125"/>
      <c r="L439" s="125"/>
      <c r="M439" s="125"/>
      <c r="N439" s="127"/>
      <c r="O439" s="304"/>
      <c r="P439" s="304"/>
      <c r="Q439" s="304"/>
      <c r="R439" s="125"/>
    </row>
    <row r="440" spans="1:18" ht="12" hidden="1" customHeight="1">
      <c r="A440" s="77"/>
      <c r="B440" s="49"/>
      <c r="C440" s="50"/>
      <c r="D440" s="124"/>
      <c r="E440" s="124"/>
      <c r="F440" s="124"/>
      <c r="G440" s="127"/>
      <c r="H440" s="127"/>
      <c r="I440" s="127"/>
      <c r="J440" s="125"/>
      <c r="K440" s="125"/>
      <c r="L440" s="125"/>
      <c r="M440" s="125"/>
      <c r="N440" s="127"/>
      <c r="O440" s="304"/>
      <c r="P440" s="304"/>
      <c r="Q440" s="304"/>
      <c r="R440" s="125"/>
    </row>
    <row r="441" spans="1:18" ht="12" hidden="1" customHeight="1">
      <c r="A441" s="77"/>
      <c r="B441" s="49"/>
      <c r="C441" s="50"/>
      <c r="D441" s="124"/>
      <c r="E441" s="124"/>
      <c r="F441" s="124"/>
      <c r="G441" s="127"/>
      <c r="H441" s="127"/>
      <c r="I441" s="127"/>
      <c r="J441" s="125"/>
      <c r="K441" s="125"/>
      <c r="L441" s="125"/>
      <c r="M441" s="125"/>
      <c r="N441" s="127"/>
      <c r="O441" s="304"/>
      <c r="P441" s="304"/>
      <c r="Q441" s="304"/>
      <c r="R441" s="125"/>
    </row>
    <row r="442" spans="1:18" ht="12" customHeight="1">
      <c r="A442" s="77"/>
      <c r="B442" s="49">
        <v>642015</v>
      </c>
      <c r="C442" s="50" t="s">
        <v>456</v>
      </c>
      <c r="D442" s="124"/>
      <c r="E442" s="124"/>
      <c r="F442" s="124"/>
      <c r="G442" s="127"/>
      <c r="H442" s="127"/>
      <c r="I442" s="125">
        <v>27</v>
      </c>
      <c r="J442" s="125"/>
      <c r="K442" s="125"/>
      <c r="L442" s="125"/>
      <c r="M442" s="125"/>
      <c r="N442" s="127"/>
      <c r="O442" s="304"/>
      <c r="P442" s="304"/>
      <c r="Q442" s="304"/>
      <c r="R442" s="125"/>
    </row>
    <row r="443" spans="1:18" ht="12" customHeight="1">
      <c r="A443" s="77"/>
      <c r="B443" s="49">
        <v>633001</v>
      </c>
      <c r="C443" s="50" t="s">
        <v>410</v>
      </c>
      <c r="D443" s="124"/>
      <c r="E443" s="124"/>
      <c r="F443" s="124"/>
      <c r="G443" s="125">
        <v>138</v>
      </c>
      <c r="H443" s="127"/>
      <c r="I443" s="125"/>
      <c r="J443" s="125"/>
      <c r="K443" s="125"/>
      <c r="L443" s="125"/>
      <c r="M443" s="125"/>
      <c r="N443" s="127"/>
      <c r="O443" s="304"/>
      <c r="P443" s="304"/>
      <c r="Q443" s="304"/>
      <c r="R443" s="125"/>
    </row>
    <row r="444" spans="1:18" ht="12" customHeight="1">
      <c r="A444" s="193" t="s">
        <v>600</v>
      </c>
      <c r="B444" s="194"/>
      <c r="C444" s="195"/>
      <c r="D444" s="200">
        <v>56540</v>
      </c>
      <c r="E444" s="200">
        <v>1856</v>
      </c>
      <c r="F444" s="200">
        <v>58146</v>
      </c>
      <c r="G444" s="321">
        <v>62537</v>
      </c>
      <c r="H444" s="321"/>
      <c r="I444" s="321">
        <v>60737</v>
      </c>
      <c r="J444" s="321">
        <f t="shared" ref="J444:M444" si="68">SUM(J446:J483)</f>
        <v>65962.139999999985</v>
      </c>
      <c r="K444" s="321">
        <f t="shared" si="68"/>
        <v>69536.22</v>
      </c>
      <c r="L444" s="321">
        <f t="shared" si="68"/>
        <v>74140</v>
      </c>
      <c r="M444" s="321">
        <f t="shared" si="68"/>
        <v>75055.099999999948</v>
      </c>
      <c r="N444" s="321">
        <f>SUM(N446:N483)</f>
        <v>80177</v>
      </c>
      <c r="O444" s="321">
        <f t="shared" ref="O444:P444" si="69">SUM(O446:O483)</f>
        <v>79067</v>
      </c>
      <c r="P444" s="321">
        <f t="shared" si="69"/>
        <v>85822</v>
      </c>
      <c r="Q444" s="321">
        <f t="shared" ref="Q444:R444" si="70">SUM(Q446:Q483)</f>
        <v>89717</v>
      </c>
      <c r="R444" s="321">
        <f t="shared" si="70"/>
        <v>93777</v>
      </c>
    </row>
    <row r="445" spans="1:18" ht="12" hidden="1" customHeight="1">
      <c r="A445" s="193"/>
      <c r="B445" s="194"/>
      <c r="C445" s="195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307"/>
      <c r="P445" s="307"/>
      <c r="Q445" s="307"/>
      <c r="R445" s="2"/>
    </row>
    <row r="446" spans="1:18" ht="12" customHeight="1" outlineLevel="1">
      <c r="A446" s="77"/>
      <c r="B446" s="78">
        <v>610</v>
      </c>
      <c r="C446" s="50" t="s">
        <v>523</v>
      </c>
      <c r="D446" s="125">
        <v>30850</v>
      </c>
      <c r="E446" s="126">
        <v>272</v>
      </c>
      <c r="F446" s="126">
        <v>31286</v>
      </c>
      <c r="G446" s="125">
        <v>33747</v>
      </c>
      <c r="H446" s="125"/>
      <c r="I446" s="125">
        <v>36517</v>
      </c>
      <c r="J446" s="125">
        <v>39279.79</v>
      </c>
      <c r="K446" s="125">
        <v>42553.09</v>
      </c>
      <c r="L446" s="125">
        <v>47580</v>
      </c>
      <c r="M446" s="125">
        <v>49057.08</v>
      </c>
      <c r="N446" s="125">
        <v>51545</v>
      </c>
      <c r="O446" s="303">
        <v>51545</v>
      </c>
      <c r="P446" s="303">
        <v>56450</v>
      </c>
      <c r="Q446" s="303">
        <v>59300</v>
      </c>
      <c r="R446" s="2">
        <v>62265</v>
      </c>
    </row>
    <row r="447" spans="1:18" ht="12" hidden="1" customHeight="1" outlineLevel="1">
      <c r="A447" s="77"/>
      <c r="B447" s="78"/>
      <c r="C447" s="50" t="s">
        <v>349</v>
      </c>
      <c r="D447" s="125">
        <v>2831</v>
      </c>
      <c r="E447" s="126"/>
      <c r="F447" s="126"/>
      <c r="G447" s="125"/>
      <c r="H447" s="125"/>
      <c r="I447" s="125"/>
      <c r="J447" s="125"/>
      <c r="K447" s="125"/>
      <c r="L447" s="125"/>
      <c r="M447" s="125"/>
      <c r="N447" s="125"/>
      <c r="O447" s="303"/>
      <c r="P447" s="303"/>
      <c r="Q447" s="303"/>
      <c r="R447" s="2"/>
    </row>
    <row r="448" spans="1:18" ht="12" customHeight="1" outlineLevel="1">
      <c r="A448" s="77"/>
      <c r="B448" s="78">
        <v>620</v>
      </c>
      <c r="C448" s="50" t="s">
        <v>517</v>
      </c>
      <c r="D448" s="125">
        <v>12348</v>
      </c>
      <c r="E448" s="126"/>
      <c r="F448" s="126">
        <v>12617</v>
      </c>
      <c r="G448" s="125">
        <v>16684</v>
      </c>
      <c r="H448" s="125"/>
      <c r="I448" s="125">
        <v>13687</v>
      </c>
      <c r="J448" s="125">
        <v>15034.63</v>
      </c>
      <c r="K448" s="125">
        <v>15218.83</v>
      </c>
      <c r="L448" s="125">
        <v>16920</v>
      </c>
      <c r="M448" s="125">
        <v>17536.16</v>
      </c>
      <c r="N448" s="125">
        <v>18325</v>
      </c>
      <c r="O448" s="303">
        <v>18325</v>
      </c>
      <c r="P448" s="303">
        <v>20050</v>
      </c>
      <c r="Q448" s="303">
        <v>21055</v>
      </c>
      <c r="R448" s="2">
        <v>22100</v>
      </c>
    </row>
    <row r="449" spans="1:18" ht="12" customHeight="1" outlineLevel="1">
      <c r="A449" s="77"/>
      <c r="B449" s="49">
        <v>631001</v>
      </c>
      <c r="C449" s="50" t="s">
        <v>509</v>
      </c>
      <c r="D449" s="125">
        <v>35</v>
      </c>
      <c r="E449" s="126"/>
      <c r="F449" s="126">
        <v>50</v>
      </c>
      <c r="G449" s="125">
        <v>50</v>
      </c>
      <c r="H449" s="125"/>
      <c r="I449" s="125">
        <v>30</v>
      </c>
      <c r="J449" s="125">
        <v>85.35</v>
      </c>
      <c r="K449" s="125">
        <v>82.6</v>
      </c>
      <c r="L449" s="125">
        <v>50</v>
      </c>
      <c r="M449" s="125">
        <v>10.65</v>
      </c>
      <c r="N449" s="125">
        <v>50</v>
      </c>
      <c r="O449" s="125">
        <v>120</v>
      </c>
      <c r="P449" s="125">
        <v>100</v>
      </c>
      <c r="Q449" s="125">
        <v>100</v>
      </c>
      <c r="R449" s="125">
        <v>100</v>
      </c>
    </row>
    <row r="450" spans="1:18" ht="12" customHeight="1" outlineLevel="1">
      <c r="A450" s="77"/>
      <c r="B450" s="49">
        <v>632001</v>
      </c>
      <c r="C450" s="50" t="s">
        <v>663</v>
      </c>
      <c r="D450" s="125"/>
      <c r="E450" s="126"/>
      <c r="F450" s="126"/>
      <c r="G450" s="125"/>
      <c r="H450" s="125"/>
      <c r="I450" s="125"/>
      <c r="J450" s="125">
        <v>5027.92</v>
      </c>
      <c r="K450" s="125">
        <v>4479.6099999999997</v>
      </c>
      <c r="L450" s="125">
        <v>5900</v>
      </c>
      <c r="M450" s="125">
        <v>4284.32</v>
      </c>
      <c r="N450" s="125">
        <v>5600</v>
      </c>
      <c r="O450" s="125">
        <v>4490</v>
      </c>
      <c r="P450" s="125">
        <v>4800</v>
      </c>
      <c r="Q450" s="125">
        <v>4800</v>
      </c>
      <c r="R450" s="125">
        <v>4800</v>
      </c>
    </row>
    <row r="451" spans="1:18" ht="12" customHeight="1" outlineLevel="1">
      <c r="A451" s="77"/>
      <c r="B451" s="49">
        <v>632002</v>
      </c>
      <c r="C451" s="50" t="s">
        <v>465</v>
      </c>
      <c r="D451" s="125"/>
      <c r="E451" s="126"/>
      <c r="F451" s="126"/>
      <c r="G451" s="125"/>
      <c r="H451" s="125"/>
      <c r="I451" s="125"/>
      <c r="J451" s="125">
        <v>261.14</v>
      </c>
      <c r="K451" s="125">
        <v>320</v>
      </c>
      <c r="L451" s="125">
        <v>300</v>
      </c>
      <c r="M451" s="125">
        <v>315.81</v>
      </c>
      <c r="N451" s="125">
        <v>320</v>
      </c>
      <c r="O451" s="125">
        <v>320</v>
      </c>
      <c r="P451" s="125">
        <v>400</v>
      </c>
      <c r="Q451" s="125">
        <v>400</v>
      </c>
      <c r="R451" s="125">
        <v>400</v>
      </c>
    </row>
    <row r="452" spans="1:18" ht="12" customHeight="1" outlineLevel="1">
      <c r="A452" s="77"/>
      <c r="B452" s="49">
        <v>632003</v>
      </c>
      <c r="C452" s="50" t="s">
        <v>594</v>
      </c>
      <c r="D452" s="125"/>
      <c r="E452" s="126"/>
      <c r="F452" s="126"/>
      <c r="G452" s="125"/>
      <c r="H452" s="125"/>
      <c r="I452" s="125"/>
      <c r="J452" s="125">
        <v>281.39</v>
      </c>
      <c r="K452" s="125">
        <v>296</v>
      </c>
      <c r="L452" s="125">
        <v>300</v>
      </c>
      <c r="M452" s="125">
        <v>0</v>
      </c>
      <c r="N452" s="125">
        <v>20</v>
      </c>
      <c r="O452" s="125">
        <v>20</v>
      </c>
      <c r="P452" s="125">
        <v>20</v>
      </c>
      <c r="Q452" s="125">
        <v>20</v>
      </c>
      <c r="R452" s="125">
        <v>20</v>
      </c>
    </row>
    <row r="453" spans="1:18" ht="12" customHeight="1" outlineLevel="1">
      <c r="A453" s="77"/>
      <c r="B453" s="49">
        <v>632004</v>
      </c>
      <c r="C453" s="50" t="s">
        <v>296</v>
      </c>
      <c r="D453" s="125"/>
      <c r="E453" s="126"/>
      <c r="F453" s="126"/>
      <c r="G453" s="125"/>
      <c r="H453" s="125"/>
      <c r="I453" s="125"/>
      <c r="J453" s="125">
        <v>12.9</v>
      </c>
      <c r="K453" s="125">
        <v>1</v>
      </c>
      <c r="L453" s="125">
        <v>0</v>
      </c>
      <c r="M453" s="125">
        <v>0</v>
      </c>
      <c r="N453" s="125"/>
      <c r="O453" s="125"/>
      <c r="P453" s="125"/>
      <c r="Q453" s="125"/>
      <c r="R453" s="125"/>
    </row>
    <row r="454" spans="1:18" ht="12" customHeight="1" outlineLevel="1">
      <c r="A454" s="77"/>
      <c r="B454" s="49">
        <v>632005</v>
      </c>
      <c r="C454" s="50" t="s">
        <v>593</v>
      </c>
      <c r="D454" s="125"/>
      <c r="E454" s="126"/>
      <c r="F454" s="126"/>
      <c r="G454" s="125"/>
      <c r="H454" s="125"/>
      <c r="I454" s="125"/>
      <c r="J454" s="125"/>
      <c r="K454" s="125"/>
      <c r="L454" s="125"/>
      <c r="M454" s="125">
        <v>245.79</v>
      </c>
      <c r="N454" s="125">
        <v>270</v>
      </c>
      <c r="O454" s="125">
        <v>270</v>
      </c>
      <c r="P454" s="125">
        <v>290</v>
      </c>
      <c r="Q454" s="125">
        <v>290</v>
      </c>
      <c r="R454" s="125">
        <v>290</v>
      </c>
    </row>
    <row r="455" spans="1:18" ht="12" customHeight="1" outlineLevel="1">
      <c r="A455" s="77"/>
      <c r="B455" s="49">
        <v>633001</v>
      </c>
      <c r="C455" s="50" t="s">
        <v>88</v>
      </c>
      <c r="D455" s="125"/>
      <c r="E455" s="126"/>
      <c r="F455" s="126"/>
      <c r="G455" s="125"/>
      <c r="H455" s="125"/>
      <c r="I455" s="125"/>
      <c r="J455" s="125">
        <v>225.8</v>
      </c>
      <c r="K455" s="125">
        <v>2063</v>
      </c>
      <c r="L455" s="125"/>
      <c r="M455" s="125">
        <v>323</v>
      </c>
      <c r="N455" s="125"/>
      <c r="O455" s="125"/>
      <c r="P455" s="125">
        <v>500</v>
      </c>
      <c r="Q455" s="125">
        <v>500</v>
      </c>
      <c r="R455" s="125">
        <v>500</v>
      </c>
    </row>
    <row r="456" spans="1:18" ht="12" customHeight="1" outlineLevel="1">
      <c r="A456" s="77"/>
      <c r="B456" s="49">
        <v>633004</v>
      </c>
      <c r="C456" s="50" t="s">
        <v>524</v>
      </c>
      <c r="D456" s="125"/>
      <c r="E456" s="126"/>
      <c r="F456" s="126"/>
      <c r="G456" s="125"/>
      <c r="H456" s="125"/>
      <c r="I456" s="125"/>
      <c r="J456" s="125"/>
      <c r="K456" s="125">
        <v>7.6</v>
      </c>
      <c r="L456" s="125"/>
      <c r="M456" s="125">
        <v>220.76</v>
      </c>
      <c r="N456" s="125"/>
      <c r="O456" s="125"/>
      <c r="P456" s="125"/>
      <c r="Q456" s="125"/>
      <c r="R456" s="125"/>
    </row>
    <row r="457" spans="1:18" ht="12" customHeight="1" outlineLevel="1">
      <c r="A457" s="77"/>
      <c r="B457" s="49">
        <v>633006</v>
      </c>
      <c r="C457" s="50" t="s">
        <v>664</v>
      </c>
      <c r="D457" s="125"/>
      <c r="E457" s="126"/>
      <c r="F457" s="126"/>
      <c r="G457" s="125"/>
      <c r="H457" s="125"/>
      <c r="I457" s="125"/>
      <c r="J457" s="125">
        <v>454.31</v>
      </c>
      <c r="K457" s="125">
        <v>571.42999999999995</v>
      </c>
      <c r="L457" s="125">
        <v>150</v>
      </c>
      <c r="M457" s="125">
        <v>365.64</v>
      </c>
      <c r="N457" s="125">
        <v>220</v>
      </c>
      <c r="O457" s="125">
        <v>220</v>
      </c>
      <c r="P457" s="125">
        <v>250</v>
      </c>
      <c r="Q457" s="125">
        <v>250</v>
      </c>
      <c r="R457" s="125">
        <v>250</v>
      </c>
    </row>
    <row r="458" spans="1:18" ht="12" customHeight="1" outlineLevel="1">
      <c r="A458" s="77"/>
      <c r="B458" s="49">
        <v>633009</v>
      </c>
      <c r="C458" s="50" t="s">
        <v>601</v>
      </c>
      <c r="D458" s="125"/>
      <c r="E458" s="126"/>
      <c r="F458" s="126"/>
      <c r="G458" s="125"/>
      <c r="H458" s="125"/>
      <c r="I458" s="125"/>
      <c r="J458" s="125">
        <v>474.9</v>
      </c>
      <c r="K458" s="125">
        <v>279.83999999999997</v>
      </c>
      <c r="L458" s="125">
        <v>100</v>
      </c>
      <c r="M458" s="125">
        <v>75</v>
      </c>
      <c r="N458" s="125">
        <v>1000</v>
      </c>
      <c r="O458" s="125">
        <v>930</v>
      </c>
      <c r="P458" s="125">
        <v>50</v>
      </c>
      <c r="Q458" s="125">
        <v>50</v>
      </c>
      <c r="R458" s="125">
        <v>50</v>
      </c>
    </row>
    <row r="459" spans="1:18" ht="12" customHeight="1" outlineLevel="1">
      <c r="A459" s="77"/>
      <c r="B459" s="49">
        <v>633010</v>
      </c>
      <c r="C459" s="50" t="s">
        <v>520</v>
      </c>
      <c r="D459" s="125"/>
      <c r="E459" s="126"/>
      <c r="F459" s="126"/>
      <c r="G459" s="125"/>
      <c r="H459" s="125"/>
      <c r="I459" s="125"/>
      <c r="J459" s="125">
        <v>29.6</v>
      </c>
      <c r="K459" s="125">
        <v>38.200000000000003</v>
      </c>
      <c r="L459" s="125">
        <v>40</v>
      </c>
      <c r="M459" s="125">
        <v>36.9</v>
      </c>
      <c r="N459" s="125">
        <v>50</v>
      </c>
      <c r="O459" s="125">
        <v>50</v>
      </c>
      <c r="P459" s="125">
        <v>50</v>
      </c>
      <c r="Q459" s="125">
        <v>50</v>
      </c>
      <c r="R459" s="125">
        <v>50</v>
      </c>
    </row>
    <row r="460" spans="1:18" ht="12" customHeight="1" outlineLevel="1">
      <c r="A460" s="77"/>
      <c r="B460" s="49">
        <v>635002</v>
      </c>
      <c r="C460" s="50" t="s">
        <v>510</v>
      </c>
      <c r="D460" s="125"/>
      <c r="E460" s="126"/>
      <c r="F460" s="126"/>
      <c r="G460" s="125"/>
      <c r="H460" s="125"/>
      <c r="I460" s="125"/>
      <c r="J460" s="125">
        <v>0</v>
      </c>
      <c r="K460" s="125">
        <v>0</v>
      </c>
      <c r="L460" s="125"/>
      <c r="M460" s="125"/>
      <c r="N460" s="125">
        <v>30</v>
      </c>
      <c r="O460" s="125">
        <v>30</v>
      </c>
      <c r="P460" s="125">
        <v>30</v>
      </c>
      <c r="Q460" s="125">
        <v>30</v>
      </c>
      <c r="R460" s="125">
        <v>30</v>
      </c>
    </row>
    <row r="461" spans="1:18" ht="12" customHeight="1" outlineLevel="1">
      <c r="A461" s="77"/>
      <c r="B461" s="49">
        <v>635004</v>
      </c>
      <c r="C461" s="50" t="s">
        <v>511</v>
      </c>
      <c r="D461" s="125"/>
      <c r="E461" s="126"/>
      <c r="F461" s="126"/>
      <c r="G461" s="125"/>
      <c r="H461" s="125"/>
      <c r="I461" s="125"/>
      <c r="J461" s="125">
        <v>220</v>
      </c>
      <c r="K461" s="125">
        <v>13</v>
      </c>
      <c r="L461" s="125"/>
      <c r="M461" s="125">
        <v>403.42</v>
      </c>
      <c r="N461" s="125">
        <v>50</v>
      </c>
      <c r="O461" s="125">
        <v>50</v>
      </c>
      <c r="P461" s="125">
        <v>50</v>
      </c>
      <c r="Q461" s="125">
        <v>50</v>
      </c>
      <c r="R461" s="125">
        <v>50</v>
      </c>
    </row>
    <row r="462" spans="1:18" ht="12" customHeight="1" outlineLevel="1">
      <c r="A462" s="77"/>
      <c r="B462" s="49">
        <v>635006</v>
      </c>
      <c r="C462" s="50" t="s">
        <v>512</v>
      </c>
      <c r="D462" s="125">
        <v>37</v>
      </c>
      <c r="E462" s="126"/>
      <c r="F462" s="126">
        <v>155</v>
      </c>
      <c r="G462" s="125">
        <v>155</v>
      </c>
      <c r="H462" s="125"/>
      <c r="I462" s="125">
        <v>187</v>
      </c>
      <c r="J462" s="125"/>
      <c r="K462" s="125">
        <v>1326.57</v>
      </c>
      <c r="L462" s="125"/>
      <c r="M462" s="125"/>
      <c r="N462" s="125"/>
      <c r="O462" s="303"/>
      <c r="P462" s="303"/>
      <c r="Q462" s="303"/>
      <c r="R462" s="2"/>
    </row>
    <row r="463" spans="1:18" ht="12" customHeight="1" outlineLevel="1">
      <c r="A463" s="77"/>
      <c r="B463" s="49">
        <v>637001</v>
      </c>
      <c r="C463" s="50" t="s">
        <v>521</v>
      </c>
      <c r="D463" s="125">
        <v>2035</v>
      </c>
      <c r="E463" s="126"/>
      <c r="F463" s="126">
        <v>1962</v>
      </c>
      <c r="G463" s="125">
        <v>1767</v>
      </c>
      <c r="H463" s="125"/>
      <c r="I463" s="125">
        <v>3754</v>
      </c>
      <c r="J463" s="125">
        <v>47</v>
      </c>
      <c r="K463" s="125">
        <v>0</v>
      </c>
      <c r="L463" s="125">
        <v>30</v>
      </c>
      <c r="M463" s="125">
        <v>9.5</v>
      </c>
      <c r="N463" s="125">
        <v>30</v>
      </c>
      <c r="O463" s="125">
        <v>30</v>
      </c>
      <c r="P463" s="125">
        <v>30</v>
      </c>
      <c r="Q463" s="125">
        <v>30</v>
      </c>
      <c r="R463" s="125">
        <v>30</v>
      </c>
    </row>
    <row r="464" spans="1:18" ht="12" customHeight="1" outlineLevel="1">
      <c r="A464" s="77"/>
      <c r="B464" s="49">
        <v>637004</v>
      </c>
      <c r="C464" s="50" t="s">
        <v>602</v>
      </c>
      <c r="D464" s="125"/>
      <c r="E464" s="126"/>
      <c r="F464" s="126"/>
      <c r="G464" s="125"/>
      <c r="H464" s="125"/>
      <c r="I464" s="125"/>
      <c r="J464" s="125">
        <v>846.81</v>
      </c>
      <c r="K464" s="125">
        <v>819.46</v>
      </c>
      <c r="L464" s="125">
        <v>750</v>
      </c>
      <c r="M464" s="125">
        <v>535.54999999999995</v>
      </c>
      <c r="N464" s="125">
        <v>540</v>
      </c>
      <c r="O464" s="125">
        <v>540</v>
      </c>
      <c r="P464" s="125">
        <v>440</v>
      </c>
      <c r="Q464" s="125">
        <v>440</v>
      </c>
      <c r="R464" s="125">
        <v>440</v>
      </c>
    </row>
    <row r="465" spans="1:18" ht="12" customHeight="1" outlineLevel="1">
      <c r="A465" s="77"/>
      <c r="B465" s="49">
        <v>637012</v>
      </c>
      <c r="C465" s="50" t="s">
        <v>105</v>
      </c>
      <c r="D465" s="125"/>
      <c r="E465" s="126"/>
      <c r="F465" s="126"/>
      <c r="G465" s="125"/>
      <c r="H465" s="125"/>
      <c r="I465" s="125"/>
      <c r="J465" s="125">
        <v>37.92</v>
      </c>
      <c r="K465" s="125">
        <v>47.14</v>
      </c>
      <c r="L465" s="125">
        <v>60</v>
      </c>
      <c r="M465" s="125">
        <v>66.62</v>
      </c>
      <c r="N465" s="125">
        <v>77</v>
      </c>
      <c r="O465" s="125">
        <v>77</v>
      </c>
      <c r="P465" s="125">
        <v>132</v>
      </c>
      <c r="Q465" s="125">
        <v>132</v>
      </c>
      <c r="R465" s="125">
        <v>132</v>
      </c>
    </row>
    <row r="466" spans="1:18" ht="12" customHeight="1" outlineLevel="1">
      <c r="A466" s="77"/>
      <c r="B466" s="49">
        <v>637014</v>
      </c>
      <c r="C466" s="50" t="s">
        <v>438</v>
      </c>
      <c r="D466" s="125"/>
      <c r="E466" s="126"/>
      <c r="F466" s="126"/>
      <c r="G466" s="125"/>
      <c r="H466" s="125"/>
      <c r="I466" s="125"/>
      <c r="J466" s="125">
        <v>517.86</v>
      </c>
      <c r="K466" s="125">
        <v>699.3</v>
      </c>
      <c r="L466" s="125">
        <v>820</v>
      </c>
      <c r="M466" s="125">
        <v>559.79</v>
      </c>
      <c r="N466" s="125">
        <v>765</v>
      </c>
      <c r="O466" s="125">
        <v>695</v>
      </c>
      <c r="P466" s="125">
        <v>765</v>
      </c>
      <c r="Q466" s="125">
        <v>765</v>
      </c>
      <c r="R466" s="125">
        <v>765</v>
      </c>
    </row>
    <row r="467" spans="1:18" ht="12" customHeight="1" outlineLevel="1">
      <c r="A467" s="77"/>
      <c r="B467" s="49">
        <v>637015</v>
      </c>
      <c r="C467" s="50" t="s">
        <v>106</v>
      </c>
      <c r="D467" s="125"/>
      <c r="E467" s="126"/>
      <c r="F467" s="126"/>
      <c r="G467" s="125"/>
      <c r="H467" s="125"/>
      <c r="I467" s="125"/>
      <c r="J467" s="125">
        <v>216.45</v>
      </c>
      <c r="K467" s="125">
        <v>216.45</v>
      </c>
      <c r="L467" s="125">
        <v>220</v>
      </c>
      <c r="M467" s="125">
        <v>216.45</v>
      </c>
      <c r="N467" s="125">
        <v>220</v>
      </c>
      <c r="O467" s="125">
        <v>220</v>
      </c>
      <c r="P467" s="125">
        <v>220</v>
      </c>
      <c r="Q467" s="125">
        <v>220</v>
      </c>
      <c r="R467" s="125">
        <v>220</v>
      </c>
    </row>
    <row r="468" spans="1:18" ht="12" customHeight="1" outlineLevel="1">
      <c r="A468" s="77"/>
      <c r="B468" s="49">
        <v>637016</v>
      </c>
      <c r="C468" s="50" t="s">
        <v>439</v>
      </c>
      <c r="D468" s="125"/>
      <c r="E468" s="126"/>
      <c r="F468" s="126"/>
      <c r="G468" s="125"/>
      <c r="H468" s="125"/>
      <c r="I468" s="125"/>
      <c r="J468" s="125">
        <v>331.37</v>
      </c>
      <c r="K468" s="125">
        <v>373.1</v>
      </c>
      <c r="L468" s="125">
        <v>520</v>
      </c>
      <c r="M468" s="125">
        <v>449.87</v>
      </c>
      <c r="N468" s="125">
        <v>550</v>
      </c>
      <c r="O468" s="303">
        <v>550</v>
      </c>
      <c r="P468" s="303">
        <v>580</v>
      </c>
      <c r="Q468" s="303">
        <v>620</v>
      </c>
      <c r="R468" s="2">
        <v>670</v>
      </c>
    </row>
    <row r="469" spans="1:18" ht="12" customHeight="1" outlineLevel="1">
      <c r="A469" s="77"/>
      <c r="B469" s="49">
        <v>637027</v>
      </c>
      <c r="C469" s="50" t="s">
        <v>603</v>
      </c>
      <c r="D469" s="125"/>
      <c r="E469" s="126"/>
      <c r="F469" s="126"/>
      <c r="G469" s="125"/>
      <c r="H469" s="125"/>
      <c r="I469" s="125"/>
      <c r="J469" s="125">
        <v>1759</v>
      </c>
      <c r="K469" s="125">
        <v>0</v>
      </c>
      <c r="L469" s="125">
        <v>300</v>
      </c>
      <c r="M469" s="125">
        <v>0</v>
      </c>
      <c r="N469" s="125">
        <v>200</v>
      </c>
      <c r="O469" s="125">
        <v>140</v>
      </c>
      <c r="P469" s="125">
        <v>200</v>
      </c>
      <c r="Q469" s="125">
        <v>200</v>
      </c>
      <c r="R469" s="125">
        <v>200</v>
      </c>
    </row>
    <row r="470" spans="1:18" ht="12" customHeight="1" outlineLevel="1">
      <c r="A470" s="77"/>
      <c r="B470" s="49">
        <v>637035</v>
      </c>
      <c r="C470" s="50" t="s">
        <v>596</v>
      </c>
      <c r="D470" s="125"/>
      <c r="E470" s="126"/>
      <c r="F470" s="126"/>
      <c r="G470" s="125"/>
      <c r="H470" s="125"/>
      <c r="I470" s="125"/>
      <c r="J470" s="125"/>
      <c r="K470" s="125"/>
      <c r="L470" s="125"/>
      <c r="M470" s="125">
        <v>214.5</v>
      </c>
      <c r="N470" s="125">
        <v>215</v>
      </c>
      <c r="O470" s="125">
        <v>215</v>
      </c>
      <c r="P470" s="125">
        <v>215</v>
      </c>
      <c r="Q470" s="125">
        <v>215</v>
      </c>
      <c r="R470" s="125">
        <v>215</v>
      </c>
    </row>
    <row r="471" spans="1:18" ht="12" customHeight="1" outlineLevel="1">
      <c r="A471" s="77"/>
      <c r="B471" s="49">
        <v>642013</v>
      </c>
      <c r="C471" s="50" t="s">
        <v>499</v>
      </c>
      <c r="D471" s="125"/>
      <c r="E471" s="126"/>
      <c r="F471" s="126"/>
      <c r="G471" s="125"/>
      <c r="H471" s="125"/>
      <c r="I471" s="125"/>
      <c r="J471" s="125">
        <v>818</v>
      </c>
      <c r="K471" s="125"/>
      <c r="L471" s="125"/>
      <c r="M471" s="125">
        <v>0</v>
      </c>
      <c r="N471" s="125"/>
      <c r="O471" s="125"/>
      <c r="P471" s="125"/>
      <c r="Q471" s="125"/>
      <c r="R471" s="125"/>
    </row>
    <row r="472" spans="1:18" ht="12" customHeight="1" outlineLevel="1">
      <c r="A472" s="77"/>
      <c r="B472" s="49">
        <v>642015</v>
      </c>
      <c r="C472" s="50" t="s">
        <v>522</v>
      </c>
      <c r="D472" s="125">
        <v>79</v>
      </c>
      <c r="E472" s="126"/>
      <c r="F472" s="126">
        <v>82</v>
      </c>
      <c r="G472" s="125">
        <v>151</v>
      </c>
      <c r="H472" s="125"/>
      <c r="I472" s="125">
        <v>455</v>
      </c>
      <c r="J472" s="125"/>
      <c r="K472" s="125">
        <v>130</v>
      </c>
      <c r="L472" s="125">
        <v>100</v>
      </c>
      <c r="M472" s="125">
        <v>128.29</v>
      </c>
      <c r="N472" s="125">
        <v>100</v>
      </c>
      <c r="O472" s="125">
        <v>230</v>
      </c>
      <c r="P472" s="125">
        <v>200</v>
      </c>
      <c r="Q472" s="125">
        <v>200</v>
      </c>
      <c r="R472" s="125">
        <v>200</v>
      </c>
    </row>
    <row r="473" spans="1:18" ht="12" hidden="1" customHeight="1" outlineLevel="1">
      <c r="A473" s="77"/>
      <c r="B473" s="78"/>
      <c r="C473" s="50"/>
      <c r="D473" s="125"/>
      <c r="E473" s="126"/>
      <c r="F473" s="126"/>
      <c r="G473" s="125"/>
      <c r="H473" s="125"/>
      <c r="I473" s="125"/>
      <c r="J473" s="125"/>
      <c r="K473" s="125"/>
      <c r="L473" s="125"/>
      <c r="M473" s="125"/>
      <c r="N473" s="125"/>
      <c r="O473" s="303"/>
      <c r="P473" s="303"/>
      <c r="Q473" s="303"/>
      <c r="R473" s="2"/>
    </row>
    <row r="474" spans="1:18" ht="12" hidden="1" customHeight="1" outlineLevel="1">
      <c r="A474" s="77"/>
      <c r="B474" s="78">
        <v>620</v>
      </c>
      <c r="C474" s="50" t="s">
        <v>253</v>
      </c>
      <c r="D474" s="125">
        <v>12348</v>
      </c>
      <c r="E474" s="125">
        <v>1413</v>
      </c>
      <c r="F474" s="125">
        <v>45815</v>
      </c>
      <c r="G474" s="125"/>
      <c r="H474" s="125"/>
      <c r="I474" s="125"/>
      <c r="J474" s="125"/>
      <c r="K474" s="125"/>
      <c r="L474" s="125"/>
      <c r="M474" s="125"/>
      <c r="N474" s="125"/>
      <c r="O474" s="303"/>
      <c r="P474" s="303"/>
      <c r="Q474" s="303"/>
      <c r="R474" s="2"/>
    </row>
    <row r="475" spans="1:18" ht="12" hidden="1" customHeight="1" outlineLevel="1">
      <c r="A475" s="77"/>
      <c r="B475" s="78"/>
      <c r="C475" s="50" t="s">
        <v>166</v>
      </c>
      <c r="D475" s="127">
        <v>-812</v>
      </c>
      <c r="E475" s="125">
        <v>35</v>
      </c>
      <c r="F475" s="125"/>
      <c r="G475" s="125"/>
      <c r="H475" s="125"/>
      <c r="I475" s="125"/>
      <c r="J475" s="125"/>
      <c r="K475" s="125"/>
      <c r="L475" s="125"/>
      <c r="M475" s="125"/>
      <c r="N475" s="125"/>
      <c r="O475" s="303"/>
      <c r="P475" s="303"/>
      <c r="Q475" s="303"/>
      <c r="R475" s="2"/>
    </row>
    <row r="476" spans="1:18" ht="12" hidden="1" customHeight="1" outlineLevel="1">
      <c r="A476" s="77"/>
      <c r="B476" s="78"/>
      <c r="C476" s="50" t="s">
        <v>38</v>
      </c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303"/>
      <c r="P476" s="303"/>
      <c r="Q476" s="303"/>
      <c r="R476" s="2"/>
    </row>
    <row r="477" spans="1:18" ht="12" hidden="1" customHeight="1" outlineLevel="1">
      <c r="A477" s="77"/>
      <c r="B477" s="49"/>
      <c r="C477" s="50" t="s">
        <v>164</v>
      </c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303"/>
      <c r="P477" s="303"/>
      <c r="Q477" s="303"/>
      <c r="R477" s="2"/>
    </row>
    <row r="478" spans="1:18" ht="12" hidden="1" customHeight="1" outlineLevel="1">
      <c r="A478" s="77"/>
      <c r="B478" s="49"/>
      <c r="C478" s="50" t="s">
        <v>165</v>
      </c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303"/>
      <c r="P478" s="303"/>
      <c r="Q478" s="303"/>
      <c r="R478" s="2"/>
    </row>
    <row r="479" spans="1:18" ht="12" hidden="1" customHeight="1" outlineLevel="1">
      <c r="A479" s="77"/>
      <c r="B479" s="49"/>
      <c r="C479" s="50" t="s">
        <v>39</v>
      </c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303"/>
      <c r="P479" s="303"/>
      <c r="Q479" s="303"/>
      <c r="R479" s="2"/>
    </row>
    <row r="480" spans="1:18" ht="12" hidden="1" customHeight="1">
      <c r="A480" s="77"/>
      <c r="B480" s="78"/>
      <c r="C480" s="50"/>
      <c r="D480" s="123"/>
      <c r="E480" s="123"/>
      <c r="F480" s="123"/>
      <c r="G480" s="124"/>
      <c r="H480" s="124"/>
      <c r="I480" s="124"/>
      <c r="J480" s="124"/>
      <c r="K480" s="124"/>
      <c r="L480" s="124"/>
      <c r="M480" s="124"/>
      <c r="N480" s="124"/>
      <c r="O480" s="302"/>
      <c r="P480" s="302"/>
      <c r="Q480" s="302"/>
      <c r="R480" s="2"/>
    </row>
    <row r="481" spans="1:18" ht="12" hidden="1" customHeight="1">
      <c r="A481" s="77"/>
      <c r="B481" s="78"/>
      <c r="C481" s="50" t="s">
        <v>325</v>
      </c>
      <c r="D481" s="123">
        <v>-1200</v>
      </c>
      <c r="E481" s="123">
        <v>21</v>
      </c>
      <c r="F481" s="123"/>
      <c r="G481" s="124"/>
      <c r="H481" s="124"/>
      <c r="I481" s="124"/>
      <c r="J481" s="124"/>
      <c r="K481" s="124"/>
      <c r="L481" s="124"/>
      <c r="M481" s="124"/>
      <c r="N481" s="124"/>
      <c r="O481" s="302"/>
      <c r="P481" s="302"/>
      <c r="Q481" s="302"/>
      <c r="R481" s="2"/>
    </row>
    <row r="482" spans="1:18" ht="12" customHeight="1">
      <c r="A482" s="77"/>
      <c r="B482" s="78">
        <v>640</v>
      </c>
      <c r="C482" s="50" t="s">
        <v>459</v>
      </c>
      <c r="D482" s="123"/>
      <c r="E482" s="123"/>
      <c r="F482" s="123"/>
      <c r="G482" s="124"/>
      <c r="H482" s="124"/>
      <c r="I482" s="124"/>
      <c r="J482" s="229"/>
      <c r="K482" s="229"/>
      <c r="L482" s="229"/>
      <c r="M482" s="229"/>
      <c r="N482" s="229"/>
      <c r="O482" s="306"/>
      <c r="P482" s="306"/>
      <c r="Q482" s="306"/>
      <c r="R482" s="2"/>
    </row>
    <row r="483" spans="1:18" ht="12" customHeight="1">
      <c r="A483" s="77"/>
      <c r="B483" s="78"/>
      <c r="C483" s="50" t="s">
        <v>402</v>
      </c>
      <c r="D483" s="123"/>
      <c r="E483" s="123"/>
      <c r="F483" s="232">
        <v>2301</v>
      </c>
      <c r="G483" s="229"/>
      <c r="H483" s="229"/>
      <c r="I483" s="124"/>
      <c r="J483" s="124"/>
      <c r="K483" s="124"/>
      <c r="L483" s="124"/>
      <c r="M483" s="124"/>
      <c r="N483" s="124"/>
      <c r="O483" s="302"/>
      <c r="P483" s="302"/>
      <c r="Q483" s="302"/>
      <c r="R483" s="2"/>
    </row>
    <row r="484" spans="1:18" ht="12" customHeight="1">
      <c r="A484" s="366" t="s">
        <v>184</v>
      </c>
      <c r="B484" s="369"/>
      <c r="C484" s="370"/>
      <c r="D484" s="200">
        <v>237132</v>
      </c>
      <c r="E484" s="200">
        <v>6433</v>
      </c>
      <c r="F484" s="200">
        <v>276206</v>
      </c>
      <c r="G484" s="321">
        <v>277462</v>
      </c>
      <c r="H484" s="321"/>
      <c r="I484" s="321">
        <v>299178</v>
      </c>
      <c r="J484" s="321"/>
      <c r="K484" s="321"/>
      <c r="L484" s="321"/>
      <c r="M484" s="321"/>
      <c r="N484" s="321"/>
      <c r="O484" s="326"/>
      <c r="P484" s="326"/>
      <c r="Q484" s="326"/>
      <c r="R484" s="320"/>
    </row>
    <row r="485" spans="1:18" ht="12" customHeight="1" outlineLevel="1">
      <c r="A485" s="77"/>
      <c r="B485" s="78">
        <v>611</v>
      </c>
      <c r="C485" s="50" t="s">
        <v>457</v>
      </c>
      <c r="D485" s="125">
        <v>122667</v>
      </c>
      <c r="E485" s="125">
        <v>3672</v>
      </c>
      <c r="F485" s="125">
        <v>128000</v>
      </c>
      <c r="G485" s="125">
        <v>132839</v>
      </c>
      <c r="H485" s="125"/>
      <c r="I485" s="125">
        <v>142802</v>
      </c>
      <c r="J485" s="125"/>
      <c r="K485" s="125"/>
      <c r="L485" s="125"/>
      <c r="M485" s="125"/>
      <c r="N485" s="125"/>
      <c r="O485" s="303"/>
      <c r="P485" s="303"/>
      <c r="Q485" s="303"/>
      <c r="R485" s="2"/>
    </row>
    <row r="486" spans="1:18" ht="12" customHeight="1" outlineLevel="1">
      <c r="A486" s="77"/>
      <c r="B486" s="78">
        <v>612</v>
      </c>
      <c r="C486" s="50" t="s">
        <v>75</v>
      </c>
      <c r="D486" s="125">
        <v>8517</v>
      </c>
      <c r="E486" s="125"/>
      <c r="F486" s="125">
        <v>11853</v>
      </c>
      <c r="G486" s="125">
        <v>13539</v>
      </c>
      <c r="H486" s="125"/>
      <c r="I486" s="125">
        <v>14894</v>
      </c>
      <c r="J486" s="125"/>
      <c r="K486" s="125"/>
      <c r="L486" s="125"/>
      <c r="M486" s="125"/>
      <c r="N486" s="125"/>
      <c r="O486" s="303"/>
      <c r="P486" s="303"/>
      <c r="Q486" s="303"/>
      <c r="R486" s="2"/>
    </row>
    <row r="487" spans="1:18" ht="12" customHeight="1" outlineLevel="1">
      <c r="A487" s="77"/>
      <c r="B487" s="78">
        <v>614</v>
      </c>
      <c r="C487" s="50" t="s">
        <v>31</v>
      </c>
      <c r="D487" s="125">
        <v>4460</v>
      </c>
      <c r="E487" s="125"/>
      <c r="F487" s="125">
        <v>11815</v>
      </c>
      <c r="G487" s="125">
        <v>13740</v>
      </c>
      <c r="H487" s="125"/>
      <c r="I487" s="125">
        <v>15360</v>
      </c>
      <c r="J487" s="125"/>
      <c r="K487" s="125"/>
      <c r="L487" s="125"/>
      <c r="M487" s="125"/>
      <c r="N487" s="125"/>
      <c r="O487" s="303"/>
      <c r="P487" s="303"/>
      <c r="Q487" s="303"/>
      <c r="R487" s="2"/>
    </row>
    <row r="488" spans="1:18" ht="12" customHeight="1" outlineLevel="1">
      <c r="A488" s="77"/>
      <c r="B488" s="78">
        <v>620</v>
      </c>
      <c r="C488" s="50" t="s">
        <v>468</v>
      </c>
      <c r="D488" s="125">
        <v>48957</v>
      </c>
      <c r="E488" s="125">
        <v>1337</v>
      </c>
      <c r="F488" s="125">
        <v>55348</v>
      </c>
      <c r="G488" s="125">
        <v>58852</v>
      </c>
      <c r="H488" s="125"/>
      <c r="I488" s="125">
        <v>61248</v>
      </c>
      <c r="J488" s="125"/>
      <c r="K488" s="125"/>
      <c r="L488" s="125"/>
      <c r="M488" s="125"/>
      <c r="N488" s="125"/>
      <c r="O488" s="303"/>
      <c r="P488" s="303"/>
      <c r="Q488" s="303"/>
      <c r="R488" s="2"/>
    </row>
    <row r="489" spans="1:18" ht="12" customHeight="1" outlineLevel="1">
      <c r="A489" s="77"/>
      <c r="B489" s="78">
        <v>631</v>
      </c>
      <c r="C489" s="50" t="s">
        <v>471</v>
      </c>
      <c r="D489" s="125">
        <v>214</v>
      </c>
      <c r="E489" s="125">
        <v>8</v>
      </c>
      <c r="F489" s="126">
        <v>346</v>
      </c>
      <c r="G489" s="125">
        <v>343</v>
      </c>
      <c r="H489" s="125"/>
      <c r="I489" s="125">
        <v>276</v>
      </c>
      <c r="J489" s="125"/>
      <c r="K489" s="125"/>
      <c r="L489" s="125"/>
      <c r="M489" s="125"/>
      <c r="N489" s="125"/>
      <c r="O489" s="303"/>
      <c r="P489" s="303"/>
      <c r="Q489" s="303"/>
      <c r="R489" s="2"/>
    </row>
    <row r="490" spans="1:18" ht="12" customHeight="1" outlineLevel="1">
      <c r="A490" s="77"/>
      <c r="B490" s="78">
        <v>632</v>
      </c>
      <c r="C490" s="50" t="s">
        <v>472</v>
      </c>
      <c r="D490" s="125">
        <v>26226</v>
      </c>
      <c r="E490" s="125">
        <v>895</v>
      </c>
      <c r="F490" s="125">
        <v>33857</v>
      </c>
      <c r="G490" s="125">
        <v>32162</v>
      </c>
      <c r="H490" s="125"/>
      <c r="I490" s="125">
        <v>28577</v>
      </c>
      <c r="J490" s="125"/>
      <c r="K490" s="125"/>
      <c r="L490" s="125"/>
      <c r="M490" s="125"/>
      <c r="N490" s="125"/>
      <c r="O490" s="303"/>
      <c r="P490" s="303"/>
      <c r="Q490" s="303"/>
      <c r="R490" s="2"/>
    </row>
    <row r="491" spans="1:18" ht="12" customHeight="1" outlineLevel="1">
      <c r="A491" s="77"/>
      <c r="B491" s="49">
        <v>633001</v>
      </c>
      <c r="C491" s="50" t="s">
        <v>473</v>
      </c>
      <c r="D491" s="125"/>
      <c r="E491" s="125"/>
      <c r="F491" s="125"/>
      <c r="G491" s="125"/>
      <c r="H491" s="125"/>
      <c r="I491" s="125">
        <v>3108</v>
      </c>
      <c r="J491" s="125"/>
      <c r="K491" s="125"/>
      <c r="L491" s="125"/>
      <c r="M491" s="125"/>
      <c r="N491" s="125"/>
      <c r="O491" s="303"/>
      <c r="P491" s="303"/>
      <c r="Q491" s="303"/>
      <c r="R491" s="2"/>
    </row>
    <row r="492" spans="1:18" ht="12" customHeight="1" outlineLevel="1">
      <c r="A492" s="77"/>
      <c r="B492" s="49">
        <v>633002</v>
      </c>
      <c r="C492" s="50" t="s">
        <v>466</v>
      </c>
      <c r="D492" s="125"/>
      <c r="E492" s="125"/>
      <c r="F492" s="125"/>
      <c r="G492" s="125"/>
      <c r="H492" s="125"/>
      <c r="I492" s="125">
        <v>1614</v>
      </c>
      <c r="J492" s="125"/>
      <c r="K492" s="125"/>
      <c r="L492" s="125"/>
      <c r="M492" s="125"/>
      <c r="N492" s="125"/>
      <c r="O492" s="303"/>
      <c r="P492" s="303"/>
      <c r="Q492" s="303"/>
      <c r="R492" s="2"/>
    </row>
    <row r="493" spans="1:18" ht="12" customHeight="1" outlineLevel="1">
      <c r="A493" s="77"/>
      <c r="B493" s="49">
        <v>633004</v>
      </c>
      <c r="C493" s="50" t="s">
        <v>437</v>
      </c>
      <c r="D493" s="125"/>
      <c r="E493" s="125"/>
      <c r="F493" s="125"/>
      <c r="G493" s="125"/>
      <c r="H493" s="125"/>
      <c r="I493" s="125">
        <v>125</v>
      </c>
      <c r="J493" s="125"/>
      <c r="K493" s="125"/>
      <c r="L493" s="125"/>
      <c r="M493" s="125"/>
      <c r="N493" s="125"/>
      <c r="O493" s="303"/>
      <c r="P493" s="303"/>
      <c r="Q493" s="303"/>
      <c r="R493" s="2"/>
    </row>
    <row r="494" spans="1:18" ht="12" customHeight="1" outlineLevel="1">
      <c r="A494" s="77"/>
      <c r="B494" s="49">
        <v>633006</v>
      </c>
      <c r="C494" s="50" t="s">
        <v>440</v>
      </c>
      <c r="D494" s="125"/>
      <c r="E494" s="125"/>
      <c r="F494" s="125"/>
      <c r="G494" s="125"/>
      <c r="H494" s="125"/>
      <c r="I494" s="125">
        <v>3107</v>
      </c>
      <c r="J494" s="125"/>
      <c r="K494" s="125"/>
      <c r="L494" s="125"/>
      <c r="M494" s="125"/>
      <c r="N494" s="125"/>
      <c r="O494" s="303"/>
      <c r="P494" s="303"/>
      <c r="Q494" s="303"/>
      <c r="R494" s="2"/>
    </row>
    <row r="495" spans="1:18" ht="12" customHeight="1" outlineLevel="1">
      <c r="A495" s="77"/>
      <c r="B495" s="49">
        <v>633009</v>
      </c>
      <c r="C495" s="50" t="s">
        <v>474</v>
      </c>
      <c r="D495" s="125"/>
      <c r="E495" s="125"/>
      <c r="F495" s="125"/>
      <c r="G495" s="125"/>
      <c r="H495" s="125"/>
      <c r="I495" s="125">
        <v>737</v>
      </c>
      <c r="J495" s="125"/>
      <c r="K495" s="125"/>
      <c r="L495" s="125"/>
      <c r="M495" s="125"/>
      <c r="N495" s="125"/>
      <c r="O495" s="303"/>
      <c r="P495" s="303"/>
      <c r="Q495" s="303"/>
      <c r="R495" s="2"/>
    </row>
    <row r="496" spans="1:18" ht="12" customHeight="1" outlineLevel="1">
      <c r="A496" s="77"/>
      <c r="B496" s="49">
        <v>633010</v>
      </c>
      <c r="C496" s="50" t="s">
        <v>475</v>
      </c>
      <c r="D496" s="125"/>
      <c r="E496" s="125"/>
      <c r="F496" s="125"/>
      <c r="G496" s="125"/>
      <c r="H496" s="125"/>
      <c r="I496" s="125">
        <v>202</v>
      </c>
      <c r="J496" s="125"/>
      <c r="K496" s="125"/>
      <c r="L496" s="125"/>
      <c r="M496" s="125"/>
      <c r="N496" s="125"/>
      <c r="O496" s="303"/>
      <c r="P496" s="303"/>
      <c r="Q496" s="303"/>
      <c r="R496" s="2"/>
    </row>
    <row r="497" spans="1:18" ht="12" customHeight="1" outlineLevel="1">
      <c r="A497" s="77"/>
      <c r="B497" s="49">
        <v>633018</v>
      </c>
      <c r="C497" s="50" t="s">
        <v>476</v>
      </c>
      <c r="D497" s="125"/>
      <c r="E497" s="125"/>
      <c r="F497" s="125"/>
      <c r="G497" s="125"/>
      <c r="H497" s="125"/>
      <c r="I497" s="125">
        <v>523</v>
      </c>
      <c r="J497" s="125"/>
      <c r="K497" s="125"/>
      <c r="L497" s="125"/>
      <c r="M497" s="125"/>
      <c r="N497" s="125"/>
      <c r="O497" s="303"/>
      <c r="P497" s="303"/>
      <c r="Q497" s="303"/>
      <c r="R497" s="2"/>
    </row>
    <row r="498" spans="1:18" ht="12" customHeight="1" outlineLevel="1">
      <c r="A498" s="77"/>
      <c r="B498" s="78">
        <v>663</v>
      </c>
      <c r="C498" s="50" t="s">
        <v>477</v>
      </c>
      <c r="D498" s="125">
        <v>6737</v>
      </c>
      <c r="E498" s="125">
        <v>80</v>
      </c>
      <c r="F498" s="126">
        <v>5678</v>
      </c>
      <c r="G498" s="125">
        <v>4089</v>
      </c>
      <c r="H498" s="125"/>
      <c r="I498" s="125"/>
      <c r="J498" s="125"/>
      <c r="K498" s="125"/>
      <c r="L498" s="125"/>
      <c r="M498" s="125"/>
      <c r="N498" s="125"/>
      <c r="O498" s="303"/>
      <c r="P498" s="303"/>
      <c r="Q498" s="303"/>
      <c r="R498" s="2"/>
    </row>
    <row r="499" spans="1:18" ht="12" customHeight="1" outlineLevel="1">
      <c r="A499" s="77"/>
      <c r="B499" s="78">
        <v>634</v>
      </c>
      <c r="C499" s="50" t="s">
        <v>478</v>
      </c>
      <c r="D499" s="125">
        <v>13</v>
      </c>
      <c r="E499" s="125"/>
      <c r="F499" s="126">
        <v>100</v>
      </c>
      <c r="G499" s="125">
        <v>123</v>
      </c>
      <c r="H499" s="125"/>
      <c r="I499" s="125">
        <v>149</v>
      </c>
      <c r="J499" s="125"/>
      <c r="K499" s="125"/>
      <c r="L499" s="125"/>
      <c r="M499" s="125"/>
      <c r="N499" s="125"/>
      <c r="O499" s="303"/>
      <c r="P499" s="303"/>
      <c r="Q499" s="303"/>
      <c r="R499" s="2"/>
    </row>
    <row r="500" spans="1:18" ht="12" customHeight="1" outlineLevel="1">
      <c r="A500" s="77"/>
      <c r="B500" s="78">
        <v>635</v>
      </c>
      <c r="C500" s="50" t="s">
        <v>479</v>
      </c>
      <c r="D500" s="125">
        <v>2108</v>
      </c>
      <c r="E500" s="125">
        <v>21</v>
      </c>
      <c r="F500" s="126">
        <v>2278</v>
      </c>
      <c r="G500" s="125">
        <v>2409</v>
      </c>
      <c r="H500" s="125"/>
      <c r="I500" s="125">
        <v>940</v>
      </c>
      <c r="J500" s="125"/>
      <c r="K500" s="125"/>
      <c r="L500" s="125"/>
      <c r="M500" s="125"/>
      <c r="N500" s="125"/>
      <c r="O500" s="303"/>
      <c r="P500" s="303"/>
      <c r="Q500" s="303"/>
      <c r="R500" s="2"/>
    </row>
    <row r="501" spans="1:18" ht="12" hidden="1" customHeight="1" outlineLevel="1">
      <c r="A501" s="77"/>
      <c r="B501" s="78"/>
      <c r="C501" s="50"/>
      <c r="D501" s="125"/>
      <c r="E501" s="125"/>
      <c r="F501" s="126"/>
      <c r="G501" s="125"/>
      <c r="H501" s="125"/>
      <c r="I501" s="125"/>
      <c r="J501" s="125"/>
      <c r="K501" s="125"/>
      <c r="L501" s="125"/>
      <c r="M501" s="125"/>
      <c r="N501" s="125"/>
      <c r="O501" s="303"/>
      <c r="P501" s="303"/>
      <c r="Q501" s="303"/>
      <c r="R501" s="2"/>
    </row>
    <row r="502" spans="1:18" ht="12" customHeight="1" outlineLevel="1">
      <c r="A502" s="77"/>
      <c r="B502" s="78">
        <v>637</v>
      </c>
      <c r="C502" s="50" t="s">
        <v>51</v>
      </c>
      <c r="D502" s="125">
        <v>9403</v>
      </c>
      <c r="E502" s="125">
        <v>257</v>
      </c>
      <c r="F502" s="126">
        <v>12281</v>
      </c>
      <c r="G502" s="125">
        <v>11808</v>
      </c>
      <c r="H502" s="125"/>
      <c r="I502" s="125">
        <v>13259</v>
      </c>
      <c r="J502" s="125"/>
      <c r="K502" s="125"/>
      <c r="L502" s="125"/>
      <c r="M502" s="125"/>
      <c r="N502" s="125"/>
      <c r="O502" s="303"/>
      <c r="P502" s="303"/>
      <c r="Q502" s="303"/>
      <c r="R502" s="2"/>
    </row>
    <row r="503" spans="1:18" ht="12" hidden="1" customHeight="1" outlineLevel="1">
      <c r="A503" s="77"/>
      <c r="B503" s="78">
        <v>642</v>
      </c>
      <c r="C503" s="50" t="s">
        <v>255</v>
      </c>
      <c r="D503" s="125">
        <v>20</v>
      </c>
      <c r="E503" s="125"/>
      <c r="F503" s="126">
        <v>24</v>
      </c>
      <c r="G503" s="125"/>
      <c r="H503" s="125"/>
      <c r="I503" s="125"/>
      <c r="J503" s="125"/>
      <c r="K503" s="125"/>
      <c r="L503" s="125"/>
      <c r="M503" s="125"/>
      <c r="N503" s="125"/>
      <c r="O503" s="303"/>
      <c r="P503" s="303"/>
      <c r="Q503" s="303"/>
      <c r="R503" s="2"/>
    </row>
    <row r="504" spans="1:18" ht="12" hidden="1" customHeight="1" outlineLevel="1">
      <c r="A504" s="77"/>
      <c r="B504" s="78"/>
      <c r="C504" s="50" t="s">
        <v>256</v>
      </c>
      <c r="D504" s="125"/>
      <c r="E504" s="125"/>
      <c r="F504" s="126"/>
      <c r="G504" s="125"/>
      <c r="H504" s="125"/>
      <c r="I504" s="125"/>
      <c r="J504" s="125"/>
      <c r="K504" s="125"/>
      <c r="L504" s="125"/>
      <c r="M504" s="125"/>
      <c r="N504" s="125"/>
      <c r="O504" s="303"/>
      <c r="P504" s="303"/>
      <c r="Q504" s="303"/>
      <c r="R504" s="2"/>
    </row>
    <row r="505" spans="1:18" ht="12" hidden="1" customHeight="1" outlineLevel="1">
      <c r="A505" s="77"/>
      <c r="B505" s="78"/>
      <c r="C505" s="50" t="s">
        <v>167</v>
      </c>
      <c r="D505" s="126"/>
      <c r="E505" s="126"/>
      <c r="F505" s="126"/>
      <c r="G505" s="125"/>
      <c r="H505" s="125"/>
      <c r="I505" s="125"/>
      <c r="J505" s="125"/>
      <c r="K505" s="125"/>
      <c r="L505" s="125"/>
      <c r="M505" s="125"/>
      <c r="N505" s="125"/>
      <c r="O505" s="303"/>
      <c r="P505" s="303"/>
      <c r="Q505" s="303"/>
      <c r="R505" s="2"/>
    </row>
    <row r="506" spans="1:18" ht="12" hidden="1" customHeight="1" outlineLevel="1">
      <c r="A506" s="77"/>
      <c r="B506" s="78"/>
      <c r="C506" s="50" t="s">
        <v>64</v>
      </c>
      <c r="D506" s="126"/>
      <c r="E506" s="126"/>
      <c r="F506" s="126"/>
      <c r="G506" s="125"/>
      <c r="H506" s="125"/>
      <c r="I506" s="125"/>
      <c r="J506" s="125"/>
      <c r="K506" s="125"/>
      <c r="L506" s="125"/>
      <c r="M506" s="125"/>
      <c r="N506" s="125"/>
      <c r="O506" s="303"/>
      <c r="P506" s="303"/>
      <c r="Q506" s="303"/>
      <c r="R506" s="2"/>
    </row>
    <row r="507" spans="1:18" ht="12" hidden="1" customHeight="1" outlineLevel="1">
      <c r="A507" s="77"/>
      <c r="B507" s="78"/>
      <c r="C507" s="50" t="s">
        <v>257</v>
      </c>
      <c r="D507" s="126"/>
      <c r="E507" s="126"/>
      <c r="F507" s="126"/>
      <c r="G507" s="125"/>
      <c r="H507" s="125"/>
      <c r="I507" s="125"/>
      <c r="J507" s="125"/>
      <c r="K507" s="125"/>
      <c r="L507" s="125"/>
      <c r="M507" s="125"/>
      <c r="N507" s="125"/>
      <c r="O507" s="303"/>
      <c r="P507" s="303"/>
      <c r="Q507" s="303"/>
      <c r="R507" s="2"/>
    </row>
    <row r="508" spans="1:18" ht="12" hidden="1" customHeight="1" outlineLevel="1">
      <c r="A508" s="77"/>
      <c r="B508" s="78"/>
      <c r="C508" s="50" t="s">
        <v>166</v>
      </c>
      <c r="D508" s="126"/>
      <c r="E508" s="126"/>
      <c r="F508" s="126"/>
      <c r="G508" s="125"/>
      <c r="H508" s="125"/>
      <c r="I508" s="125"/>
      <c r="J508" s="125"/>
      <c r="K508" s="125"/>
      <c r="L508" s="125"/>
      <c r="M508" s="125"/>
      <c r="N508" s="125"/>
      <c r="O508" s="303"/>
      <c r="P508" s="303"/>
      <c r="Q508" s="303"/>
      <c r="R508" s="2"/>
    </row>
    <row r="509" spans="1:18" ht="12" customHeight="1" outlineLevel="1">
      <c r="A509" s="77"/>
      <c r="B509" s="49">
        <v>642006</v>
      </c>
      <c r="C509" s="50" t="s">
        <v>321</v>
      </c>
      <c r="D509" s="126"/>
      <c r="E509" s="126"/>
      <c r="F509" s="126"/>
      <c r="G509" s="125"/>
      <c r="H509" s="125"/>
      <c r="I509" s="125">
        <v>20</v>
      </c>
      <c r="J509" s="125"/>
      <c r="K509" s="125"/>
      <c r="L509" s="125"/>
      <c r="M509" s="125"/>
      <c r="N509" s="125"/>
      <c r="O509" s="303"/>
      <c r="P509" s="303"/>
      <c r="Q509" s="303"/>
      <c r="R509" s="2"/>
    </row>
    <row r="510" spans="1:18" ht="12" customHeight="1" outlineLevel="1">
      <c r="A510" s="77"/>
      <c r="B510" s="49">
        <v>642013</v>
      </c>
      <c r="C510" s="50" t="s">
        <v>480</v>
      </c>
      <c r="D510" s="126"/>
      <c r="E510" s="126"/>
      <c r="F510" s="126"/>
      <c r="G510" s="125"/>
      <c r="H510" s="125"/>
      <c r="I510" s="125">
        <v>4298</v>
      </c>
      <c r="J510" s="125"/>
      <c r="K510" s="125"/>
      <c r="L510" s="125"/>
      <c r="M510" s="125"/>
      <c r="N510" s="125"/>
      <c r="O510" s="303"/>
      <c r="P510" s="303"/>
      <c r="Q510" s="303"/>
      <c r="R510" s="2"/>
    </row>
    <row r="511" spans="1:18" ht="12" customHeight="1" outlineLevel="1">
      <c r="A511" s="77"/>
      <c r="B511" s="49">
        <v>642014</v>
      </c>
      <c r="C511" s="50" t="s">
        <v>481</v>
      </c>
      <c r="D511" s="126"/>
      <c r="E511" s="126"/>
      <c r="F511" s="126"/>
      <c r="G511" s="125"/>
      <c r="H511" s="125"/>
      <c r="I511" s="125">
        <v>6585</v>
      </c>
      <c r="J511" s="125"/>
      <c r="K511" s="125"/>
      <c r="L511" s="125"/>
      <c r="M511" s="125"/>
      <c r="N511" s="125"/>
      <c r="O511" s="303"/>
      <c r="P511" s="303"/>
      <c r="Q511" s="303"/>
      <c r="R511" s="2"/>
    </row>
    <row r="512" spans="1:18" ht="12" customHeight="1" outlineLevel="1">
      <c r="A512" s="77"/>
      <c r="B512" s="49">
        <v>642015</v>
      </c>
      <c r="C512" s="50" t="s">
        <v>456</v>
      </c>
      <c r="D512" s="126"/>
      <c r="E512" s="126"/>
      <c r="F512" s="126"/>
      <c r="G512" s="125"/>
      <c r="H512" s="125"/>
      <c r="I512" s="125">
        <v>281</v>
      </c>
      <c r="J512" s="125"/>
      <c r="K512" s="125"/>
      <c r="L512" s="125"/>
      <c r="M512" s="125"/>
      <c r="N512" s="125"/>
      <c r="O512" s="303"/>
      <c r="P512" s="303"/>
      <c r="Q512" s="303"/>
      <c r="R512" s="2"/>
    </row>
    <row r="513" spans="1:18" ht="12" customHeight="1" outlineLevel="1">
      <c r="A513" s="77"/>
      <c r="B513" s="49">
        <v>632001</v>
      </c>
      <c r="C513" s="50" t="s">
        <v>482</v>
      </c>
      <c r="D513" s="126"/>
      <c r="E513" s="126"/>
      <c r="F513" s="126"/>
      <c r="G513" s="125"/>
      <c r="H513" s="125"/>
      <c r="I513" s="125">
        <v>770</v>
      </c>
      <c r="J513" s="125"/>
      <c r="K513" s="125"/>
      <c r="L513" s="125"/>
      <c r="M513" s="125"/>
      <c r="N513" s="125"/>
      <c r="O513" s="303"/>
      <c r="P513" s="303"/>
      <c r="Q513" s="303"/>
      <c r="R513" s="2"/>
    </row>
    <row r="514" spans="1:18" ht="12" customHeight="1" outlineLevel="1">
      <c r="A514" s="77"/>
      <c r="B514" s="49">
        <v>642014</v>
      </c>
      <c r="C514" s="50" t="s">
        <v>483</v>
      </c>
      <c r="D514" s="126"/>
      <c r="E514" s="126"/>
      <c r="F514" s="126"/>
      <c r="G514" s="125"/>
      <c r="H514" s="125"/>
      <c r="I514" s="125">
        <v>303</v>
      </c>
      <c r="J514" s="125"/>
      <c r="K514" s="125"/>
      <c r="L514" s="125"/>
      <c r="M514" s="125"/>
      <c r="N514" s="125"/>
      <c r="O514" s="303"/>
      <c r="P514" s="303"/>
      <c r="Q514" s="303"/>
      <c r="R514" s="2"/>
    </row>
    <row r="515" spans="1:18" ht="12" customHeight="1" outlineLevel="1">
      <c r="A515" s="77"/>
      <c r="B515" s="78">
        <v>642</v>
      </c>
      <c r="C515" s="50" t="s">
        <v>484</v>
      </c>
      <c r="D515" s="125">
        <v>7830</v>
      </c>
      <c r="E515" s="126">
        <v>62</v>
      </c>
      <c r="F515" s="126">
        <v>9785</v>
      </c>
      <c r="G515" s="125">
        <v>7560</v>
      </c>
      <c r="H515" s="125"/>
      <c r="I515" s="125"/>
      <c r="J515" s="125"/>
      <c r="K515" s="125"/>
      <c r="L515" s="125"/>
      <c r="M515" s="125"/>
      <c r="N515" s="125"/>
      <c r="O515" s="303"/>
      <c r="P515" s="303"/>
      <c r="Q515" s="303"/>
      <c r="R515" s="2"/>
    </row>
    <row r="516" spans="1:18" ht="12" hidden="1" customHeight="1" outlineLevel="1">
      <c r="A516" s="77"/>
      <c r="B516" s="78"/>
      <c r="C516" s="50" t="s">
        <v>333</v>
      </c>
      <c r="D516" s="126">
        <v>3323</v>
      </c>
      <c r="E516" s="126">
        <v>100</v>
      </c>
      <c r="F516" s="126"/>
      <c r="G516" s="125"/>
      <c r="H516" s="125"/>
      <c r="I516" s="125"/>
      <c r="J516" s="125"/>
      <c r="K516" s="125"/>
      <c r="L516" s="125"/>
      <c r="M516" s="125"/>
      <c r="N516" s="125"/>
      <c r="O516" s="303"/>
      <c r="P516" s="303"/>
      <c r="Q516" s="303"/>
      <c r="R516" s="2"/>
    </row>
    <row r="517" spans="1:18" ht="12" customHeight="1" outlineLevel="1">
      <c r="A517" s="77"/>
      <c r="B517" s="78"/>
      <c r="C517" s="50" t="s">
        <v>485</v>
      </c>
      <c r="D517" s="126"/>
      <c r="E517" s="126"/>
      <c r="F517" s="126">
        <v>3567</v>
      </c>
      <c r="G517" s="125"/>
      <c r="H517" s="125"/>
      <c r="I517" s="125"/>
      <c r="J517" s="125"/>
      <c r="K517" s="125"/>
      <c r="L517" s="125"/>
      <c r="M517" s="125"/>
      <c r="N517" s="125"/>
      <c r="O517" s="303"/>
      <c r="P517" s="303"/>
      <c r="Q517" s="303"/>
      <c r="R517" s="2"/>
    </row>
    <row r="518" spans="1:18" ht="12" customHeight="1" outlineLevel="1">
      <c r="A518" s="77"/>
      <c r="B518" s="78"/>
      <c r="C518" s="50" t="s">
        <v>486</v>
      </c>
      <c r="D518" s="126"/>
      <c r="E518" s="126"/>
      <c r="F518" s="126">
        <v>770</v>
      </c>
      <c r="G518" s="125"/>
      <c r="H518" s="125"/>
      <c r="I518" s="125"/>
      <c r="J518" s="125"/>
      <c r="K518" s="125"/>
      <c r="L518" s="125"/>
      <c r="M518" s="125"/>
      <c r="N518" s="125"/>
      <c r="O518" s="303"/>
      <c r="P518" s="303"/>
      <c r="Q518" s="303"/>
      <c r="R518" s="2"/>
    </row>
    <row r="519" spans="1:18" ht="12" customHeight="1" outlineLevel="1">
      <c r="A519" s="77"/>
      <c r="B519" s="78"/>
      <c r="C519" s="50" t="s">
        <v>473</v>
      </c>
      <c r="D519" s="126"/>
      <c r="E519" s="126"/>
      <c r="F519" s="126">
        <v>130</v>
      </c>
      <c r="G519" s="125"/>
      <c r="H519" s="125"/>
      <c r="I519" s="125"/>
      <c r="J519" s="125"/>
      <c r="K519" s="125"/>
      <c r="L519" s="125"/>
      <c r="M519" s="125"/>
      <c r="N519" s="125"/>
      <c r="O519" s="303"/>
      <c r="P519" s="303"/>
      <c r="Q519" s="303"/>
      <c r="R519" s="2"/>
    </row>
    <row r="520" spans="1:18" ht="12" customHeight="1" outlineLevel="1">
      <c r="A520" s="77"/>
      <c r="B520" s="78"/>
      <c r="C520" s="50" t="s">
        <v>411</v>
      </c>
      <c r="D520" s="126"/>
      <c r="E520" s="126"/>
      <c r="F520" s="126"/>
      <c r="G520" s="125"/>
      <c r="H520" s="125"/>
      <c r="I520" s="125"/>
      <c r="J520" s="125"/>
      <c r="K520" s="125"/>
      <c r="L520" s="125"/>
      <c r="M520" s="125"/>
      <c r="N520" s="125"/>
      <c r="O520" s="303"/>
      <c r="P520" s="303"/>
      <c r="Q520" s="303"/>
      <c r="R520" s="2"/>
    </row>
    <row r="521" spans="1:18" ht="12" customHeight="1" outlineLevel="1">
      <c r="A521" s="77"/>
      <c r="B521" s="78"/>
      <c r="C521" s="50" t="s">
        <v>487</v>
      </c>
      <c r="D521" s="126"/>
      <c r="E521" s="126"/>
      <c r="F521" s="126">
        <v>398</v>
      </c>
      <c r="G521" s="125"/>
      <c r="H521" s="125"/>
      <c r="I521" s="125"/>
      <c r="J521" s="125"/>
      <c r="K521" s="125"/>
      <c r="L521" s="125"/>
      <c r="M521" s="125"/>
      <c r="N521" s="125"/>
      <c r="O521" s="303"/>
      <c r="P521" s="303"/>
      <c r="Q521" s="303"/>
      <c r="R521" s="2"/>
    </row>
    <row r="522" spans="1:18" ht="12" customHeight="1" outlineLevel="1">
      <c r="A522" s="502" t="s">
        <v>564</v>
      </c>
      <c r="B522" s="503"/>
      <c r="C522" s="504"/>
      <c r="D522" s="505"/>
      <c r="E522" s="505"/>
      <c r="F522" s="505"/>
      <c r="G522" s="506"/>
      <c r="H522" s="506"/>
      <c r="I522" s="506"/>
      <c r="J522" s="507">
        <f>SUM(J523:J554)</f>
        <v>136240.26</v>
      </c>
      <c r="K522" s="507">
        <f>SUM(K523:K554)</f>
        <v>143540.68</v>
      </c>
      <c r="L522" s="507">
        <f>SUM(L523:L554)</f>
        <v>150595</v>
      </c>
      <c r="M522" s="507">
        <f>SUM(M523:M554,M564,M573,M584)</f>
        <v>177567.98000000004</v>
      </c>
      <c r="N522" s="507">
        <f>SUM(N523:N554)</f>
        <v>170791</v>
      </c>
      <c r="O522" s="507">
        <f>SUM(O523:O554)</f>
        <v>171373</v>
      </c>
      <c r="P522" s="507">
        <f>SUM(P523:P554)</f>
        <v>186596</v>
      </c>
      <c r="Q522" s="507">
        <f>SUM(Q523:Q554)</f>
        <v>194638</v>
      </c>
      <c r="R522" s="507">
        <f>SUM(R523:R554)</f>
        <v>203026</v>
      </c>
    </row>
    <row r="523" spans="1:18" ht="12" customHeight="1" outlineLevel="1">
      <c r="A523" s="391">
        <v>610</v>
      </c>
      <c r="B523" s="78" t="s">
        <v>523</v>
      </c>
      <c r="C523" s="50"/>
      <c r="D523" s="126"/>
      <c r="E523" s="126"/>
      <c r="F523" s="126"/>
      <c r="G523" s="125"/>
      <c r="H523" s="125"/>
      <c r="I523" s="125"/>
      <c r="J523" s="125">
        <v>82563.240000000005</v>
      </c>
      <c r="K523" s="125">
        <v>83031.89</v>
      </c>
      <c r="L523" s="125">
        <v>92700</v>
      </c>
      <c r="M523" s="125">
        <v>94935.5</v>
      </c>
      <c r="N523" s="125">
        <v>107120</v>
      </c>
      <c r="O523" s="125">
        <v>107416</v>
      </c>
      <c r="P523" s="125">
        <v>116200</v>
      </c>
      <c r="Q523" s="125">
        <v>122010</v>
      </c>
      <c r="R523" s="125">
        <v>128110</v>
      </c>
    </row>
    <row r="524" spans="1:18" ht="12" customHeight="1" outlineLevel="1">
      <c r="A524" s="391">
        <v>620</v>
      </c>
      <c r="B524" s="78" t="s">
        <v>517</v>
      </c>
      <c r="C524" s="50"/>
      <c r="D524" s="126"/>
      <c r="E524" s="126"/>
      <c r="F524" s="126"/>
      <c r="G524" s="125"/>
      <c r="H524" s="125"/>
      <c r="I524" s="125"/>
      <c r="J524" s="125">
        <v>29969.32</v>
      </c>
      <c r="K524" s="125">
        <v>30452.52</v>
      </c>
      <c r="L524" s="125">
        <v>33145</v>
      </c>
      <c r="M524" s="125">
        <v>35484.519999999997</v>
      </c>
      <c r="N524" s="125">
        <v>38175</v>
      </c>
      <c r="O524" s="303">
        <v>38382</v>
      </c>
      <c r="P524" s="303">
        <v>42630</v>
      </c>
      <c r="Q524" s="303">
        <v>44762</v>
      </c>
      <c r="R524" s="125">
        <v>47000</v>
      </c>
    </row>
    <row r="525" spans="1:18" ht="12" customHeight="1" outlineLevel="1">
      <c r="A525" s="547">
        <v>631001</v>
      </c>
      <c r="B525" s="78" t="s">
        <v>317</v>
      </c>
      <c r="C525" s="50"/>
      <c r="D525" s="126"/>
      <c r="E525" s="126"/>
      <c r="F525" s="126"/>
      <c r="G525" s="125"/>
      <c r="H525" s="125"/>
      <c r="I525" s="125"/>
      <c r="J525" s="125">
        <v>37.58</v>
      </c>
      <c r="K525" s="125">
        <v>8.4</v>
      </c>
      <c r="L525" s="125">
        <v>160</v>
      </c>
      <c r="M525" s="125">
        <v>27.1</v>
      </c>
      <c r="N525" s="125">
        <v>60</v>
      </c>
      <c r="O525" s="125">
        <v>60</v>
      </c>
      <c r="P525" s="125">
        <v>60</v>
      </c>
      <c r="Q525" s="125">
        <v>60</v>
      </c>
      <c r="R525" s="125">
        <v>60</v>
      </c>
    </row>
    <row r="526" spans="1:18" ht="12" customHeight="1" outlineLevel="1">
      <c r="A526" s="547">
        <v>632001</v>
      </c>
      <c r="B526" s="78" t="s">
        <v>592</v>
      </c>
      <c r="C526" s="50"/>
      <c r="D526" s="126"/>
      <c r="E526" s="126"/>
      <c r="F526" s="126"/>
      <c r="G526" s="125"/>
      <c r="H526" s="125"/>
      <c r="I526" s="125"/>
      <c r="J526" s="125">
        <v>9444.99</v>
      </c>
      <c r="K526" s="125">
        <v>8897.48</v>
      </c>
      <c r="L526" s="125">
        <v>2800</v>
      </c>
      <c r="M526" s="125">
        <v>1219.82</v>
      </c>
      <c r="N526" s="125">
        <v>2800</v>
      </c>
      <c r="O526" s="125">
        <v>2800</v>
      </c>
      <c r="P526" s="125">
        <v>3000</v>
      </c>
      <c r="Q526" s="125">
        <v>3000</v>
      </c>
      <c r="R526" s="125">
        <v>3000</v>
      </c>
    </row>
    <row r="527" spans="1:18" ht="12" customHeight="1" outlineLevel="1">
      <c r="A527" s="547">
        <v>632001</v>
      </c>
      <c r="B527" s="78" t="s">
        <v>591</v>
      </c>
      <c r="C527" s="50"/>
      <c r="D527" s="126"/>
      <c r="E527" s="126"/>
      <c r="F527" s="126"/>
      <c r="G527" s="125"/>
      <c r="H527" s="125"/>
      <c r="I527" s="125"/>
      <c r="J527" s="125"/>
      <c r="K527" s="125"/>
      <c r="L527" s="125">
        <v>9400</v>
      </c>
      <c r="M527" s="125">
        <v>4366.32</v>
      </c>
      <c r="N527" s="125">
        <v>9300</v>
      </c>
      <c r="O527" s="125">
        <v>9300</v>
      </c>
      <c r="P527" s="125">
        <v>9300</v>
      </c>
      <c r="Q527" s="125">
        <v>9300</v>
      </c>
      <c r="R527" s="125">
        <v>9300</v>
      </c>
    </row>
    <row r="528" spans="1:18" ht="12" customHeight="1" outlineLevel="1">
      <c r="A528" s="547">
        <v>632002</v>
      </c>
      <c r="B528" s="78" t="s">
        <v>488</v>
      </c>
      <c r="C528" s="50"/>
      <c r="D528" s="126"/>
      <c r="E528" s="126"/>
      <c r="F528" s="126"/>
      <c r="G528" s="125"/>
      <c r="H528" s="125"/>
      <c r="I528" s="125"/>
      <c r="J528" s="125">
        <v>369.24</v>
      </c>
      <c r="K528" s="125">
        <v>246</v>
      </c>
      <c r="L528" s="125">
        <v>300</v>
      </c>
      <c r="M528" s="125">
        <v>251.46</v>
      </c>
      <c r="N528" s="125">
        <v>300</v>
      </c>
      <c r="O528" s="303">
        <v>300</v>
      </c>
      <c r="P528" s="303">
        <v>300</v>
      </c>
      <c r="Q528" s="303">
        <v>300</v>
      </c>
      <c r="R528" s="125">
        <v>300</v>
      </c>
    </row>
    <row r="529" spans="1:18" ht="12" customHeight="1" outlineLevel="1">
      <c r="A529" s="547">
        <v>632003</v>
      </c>
      <c r="B529" s="78" t="s">
        <v>594</v>
      </c>
      <c r="C529" s="50"/>
      <c r="D529" s="126"/>
      <c r="E529" s="126"/>
      <c r="F529" s="126"/>
      <c r="G529" s="125"/>
      <c r="H529" s="125"/>
      <c r="I529" s="125"/>
      <c r="J529" s="125">
        <v>533.26</v>
      </c>
      <c r="K529" s="125">
        <v>425</v>
      </c>
      <c r="L529" s="125">
        <v>500</v>
      </c>
      <c r="M529" s="125">
        <v>60.6</v>
      </c>
      <c r="N529" s="125">
        <v>100</v>
      </c>
      <c r="O529" s="125">
        <v>100</v>
      </c>
      <c r="P529" s="125">
        <v>100</v>
      </c>
      <c r="Q529" s="125">
        <v>100</v>
      </c>
      <c r="R529" s="125">
        <v>100</v>
      </c>
    </row>
    <row r="530" spans="1:18" ht="12" customHeight="1" outlineLevel="1">
      <c r="A530" s="547">
        <v>632005</v>
      </c>
      <c r="B530" s="78" t="s">
        <v>593</v>
      </c>
      <c r="C530" s="50"/>
      <c r="D530" s="126"/>
      <c r="E530" s="126"/>
      <c r="F530" s="126"/>
      <c r="G530" s="125"/>
      <c r="H530" s="125"/>
      <c r="I530" s="125"/>
      <c r="J530" s="125"/>
      <c r="K530" s="125"/>
      <c r="L530" s="125"/>
      <c r="M530" s="125">
        <v>385.18</v>
      </c>
      <c r="N530" s="125">
        <v>400</v>
      </c>
      <c r="O530" s="125">
        <v>400</v>
      </c>
      <c r="P530" s="125">
        <v>400</v>
      </c>
      <c r="Q530" s="125">
        <v>400</v>
      </c>
      <c r="R530" s="125">
        <v>400</v>
      </c>
    </row>
    <row r="531" spans="1:18" ht="12" customHeight="1" outlineLevel="1">
      <c r="A531" s="547">
        <v>633001</v>
      </c>
      <c r="B531" s="78" t="s">
        <v>473</v>
      </c>
      <c r="C531" s="50"/>
      <c r="D531" s="126"/>
      <c r="E531" s="126"/>
      <c r="F531" s="126"/>
      <c r="G531" s="125"/>
      <c r="H531" s="125"/>
      <c r="I531" s="125"/>
      <c r="J531" s="125"/>
      <c r="K531" s="125">
        <v>210</v>
      </c>
      <c r="L531" s="125">
        <v>1000</v>
      </c>
      <c r="M531" s="125">
        <v>403.88</v>
      </c>
      <c r="N531" s="125">
        <v>1000</v>
      </c>
      <c r="O531" s="303">
        <v>1000</v>
      </c>
      <c r="P531" s="303">
        <v>1500</v>
      </c>
      <c r="Q531" s="303">
        <v>1500</v>
      </c>
      <c r="R531" s="125">
        <v>1500</v>
      </c>
    </row>
    <row r="532" spans="1:18" ht="12" customHeight="1" outlineLevel="1">
      <c r="A532" s="547">
        <v>633002</v>
      </c>
      <c r="B532" s="78" t="s">
        <v>89</v>
      </c>
      <c r="C532" s="50"/>
      <c r="D532" s="126"/>
      <c r="E532" s="126"/>
      <c r="F532" s="126"/>
      <c r="G532" s="125"/>
      <c r="H532" s="125"/>
      <c r="I532" s="125"/>
      <c r="J532" s="125">
        <v>1106</v>
      </c>
      <c r="K532" s="125">
        <v>386</v>
      </c>
      <c r="L532" s="125">
        <v>500</v>
      </c>
      <c r="M532" s="125">
        <v>436</v>
      </c>
      <c r="N532" s="125">
        <v>500</v>
      </c>
      <c r="O532" s="125">
        <v>500</v>
      </c>
      <c r="P532" s="125"/>
      <c r="Q532" s="125"/>
      <c r="R532" s="125"/>
    </row>
    <row r="533" spans="1:18" ht="12" customHeight="1" outlineLevel="1">
      <c r="A533" s="547">
        <v>633004</v>
      </c>
      <c r="B533" s="78" t="s">
        <v>524</v>
      </c>
      <c r="C533" s="50"/>
      <c r="D533" s="126"/>
      <c r="E533" s="126"/>
      <c r="F533" s="126"/>
      <c r="G533" s="125"/>
      <c r="H533" s="125"/>
      <c r="I533" s="125"/>
      <c r="J533" s="125"/>
      <c r="K533" s="125">
        <v>30.99</v>
      </c>
      <c r="L533" s="125">
        <v>100</v>
      </c>
      <c r="M533" s="125">
        <v>96</v>
      </c>
      <c r="N533" s="125">
        <v>100</v>
      </c>
      <c r="O533" s="303">
        <v>100</v>
      </c>
      <c r="P533" s="303">
        <v>100</v>
      </c>
      <c r="Q533" s="303">
        <v>100</v>
      </c>
      <c r="R533" s="125">
        <v>100</v>
      </c>
    </row>
    <row r="534" spans="1:18" ht="12" customHeight="1" outlineLevel="1">
      <c r="A534" s="547">
        <v>633006</v>
      </c>
      <c r="B534" s="78" t="s">
        <v>440</v>
      </c>
      <c r="C534" s="50"/>
      <c r="D534" s="126"/>
      <c r="E534" s="126"/>
      <c r="F534" s="126"/>
      <c r="G534" s="125"/>
      <c r="H534" s="125"/>
      <c r="I534" s="125"/>
      <c r="J534" s="125">
        <v>1970.81</v>
      </c>
      <c r="K534" s="125">
        <v>2076.54</v>
      </c>
      <c r="L534" s="125">
        <v>1150</v>
      </c>
      <c r="M534" s="125">
        <v>1337.1</v>
      </c>
      <c r="N534" s="125">
        <v>1150</v>
      </c>
      <c r="O534" s="303">
        <v>1150</v>
      </c>
      <c r="P534" s="303">
        <v>1150</v>
      </c>
      <c r="Q534" s="303">
        <v>1150</v>
      </c>
      <c r="R534" s="125">
        <v>1150</v>
      </c>
    </row>
    <row r="535" spans="1:18" ht="12" customHeight="1" outlineLevel="1">
      <c r="A535" s="547">
        <v>633009</v>
      </c>
      <c r="B535" s="78" t="s">
        <v>519</v>
      </c>
      <c r="C535" s="50"/>
      <c r="D535" s="126"/>
      <c r="E535" s="126"/>
      <c r="F535" s="126"/>
      <c r="G535" s="125"/>
      <c r="H535" s="125"/>
      <c r="I535" s="125"/>
      <c r="J535" s="125">
        <v>841</v>
      </c>
      <c r="K535" s="125">
        <v>141.91</v>
      </c>
      <c r="L535" s="125">
        <v>250</v>
      </c>
      <c r="M535" s="125">
        <v>82.2</v>
      </c>
      <c r="N535" s="125">
        <v>250</v>
      </c>
      <c r="O535" s="303">
        <v>342</v>
      </c>
      <c r="P535" s="303">
        <v>250</v>
      </c>
      <c r="Q535" s="303">
        <v>250</v>
      </c>
      <c r="R535" s="125">
        <v>250</v>
      </c>
    </row>
    <row r="536" spans="1:18" ht="12" customHeight="1" outlineLevel="1">
      <c r="A536" s="547">
        <v>633010</v>
      </c>
      <c r="B536" s="78" t="s">
        <v>498</v>
      </c>
      <c r="C536" s="50"/>
      <c r="D536" s="126"/>
      <c r="E536" s="126"/>
      <c r="F536" s="126"/>
      <c r="G536" s="125"/>
      <c r="H536" s="125"/>
      <c r="I536" s="125"/>
      <c r="J536" s="125">
        <v>90</v>
      </c>
      <c r="K536" s="125">
        <v>90</v>
      </c>
      <c r="L536" s="125">
        <v>100</v>
      </c>
      <c r="M536" s="125">
        <v>103.82</v>
      </c>
      <c r="N536" s="125">
        <v>100</v>
      </c>
      <c r="O536" s="125">
        <v>100</v>
      </c>
      <c r="P536" s="125">
        <v>100</v>
      </c>
      <c r="Q536" s="125">
        <v>100</v>
      </c>
      <c r="R536" s="125">
        <v>100</v>
      </c>
    </row>
    <row r="537" spans="1:18" ht="12" customHeight="1" outlineLevel="1">
      <c r="A537" s="547">
        <v>633018</v>
      </c>
      <c r="B537" s="78" t="s">
        <v>489</v>
      </c>
      <c r="C537" s="50"/>
      <c r="D537" s="126"/>
      <c r="E537" s="126"/>
      <c r="F537" s="126"/>
      <c r="G537" s="125"/>
      <c r="H537" s="125"/>
      <c r="I537" s="125"/>
      <c r="J537" s="125">
        <v>248.99</v>
      </c>
      <c r="K537" s="125">
        <v>321.79000000000002</v>
      </c>
      <c r="L537" s="125">
        <v>255</v>
      </c>
      <c r="M537" s="125">
        <v>188.24</v>
      </c>
      <c r="N537" s="125">
        <v>255</v>
      </c>
      <c r="O537" s="125">
        <v>242</v>
      </c>
      <c r="P537" s="125">
        <v>255</v>
      </c>
      <c r="Q537" s="125">
        <v>255</v>
      </c>
      <c r="R537" s="125">
        <v>255</v>
      </c>
    </row>
    <row r="538" spans="1:18" ht="12" customHeight="1" outlineLevel="1">
      <c r="A538" s="547">
        <v>634001</v>
      </c>
      <c r="B538" s="78" t="s">
        <v>525</v>
      </c>
      <c r="C538" s="50"/>
      <c r="D538" s="126"/>
      <c r="E538" s="126"/>
      <c r="F538" s="126"/>
      <c r="G538" s="125"/>
      <c r="H538" s="125"/>
      <c r="I538" s="125"/>
      <c r="J538" s="125">
        <v>32</v>
      </c>
      <c r="K538" s="125">
        <v>24.61</v>
      </c>
      <c r="L538" s="125">
        <v>100</v>
      </c>
      <c r="M538" s="125">
        <v>54</v>
      </c>
      <c r="N538" s="125">
        <v>100</v>
      </c>
      <c r="O538" s="303">
        <v>100</v>
      </c>
      <c r="P538" s="303">
        <v>100</v>
      </c>
      <c r="Q538" s="303">
        <v>100</v>
      </c>
      <c r="R538" s="125">
        <v>100</v>
      </c>
    </row>
    <row r="539" spans="1:18" ht="12" customHeight="1" outlineLevel="1">
      <c r="A539" s="547">
        <v>635002</v>
      </c>
      <c r="B539" s="78" t="s">
        <v>490</v>
      </c>
      <c r="C539" s="50"/>
      <c r="D539" s="126"/>
      <c r="E539" s="126"/>
      <c r="F539" s="126"/>
      <c r="G539" s="125"/>
      <c r="H539" s="125"/>
      <c r="I539" s="125"/>
      <c r="J539" s="125">
        <v>20</v>
      </c>
      <c r="K539" s="125">
        <v>129</v>
      </c>
      <c r="L539" s="125">
        <v>150</v>
      </c>
      <c r="M539" s="125">
        <v>154.30000000000001</v>
      </c>
      <c r="N539" s="125">
        <v>150</v>
      </c>
      <c r="O539" s="125">
        <v>150</v>
      </c>
      <c r="P539" s="125">
        <v>150</v>
      </c>
      <c r="Q539" s="125">
        <v>150</v>
      </c>
      <c r="R539" s="125">
        <v>150</v>
      </c>
    </row>
    <row r="540" spans="1:18" ht="12" customHeight="1" outlineLevel="1">
      <c r="A540" s="547">
        <v>635004</v>
      </c>
      <c r="B540" s="78" t="s">
        <v>528</v>
      </c>
      <c r="C540" s="50"/>
      <c r="D540" s="126"/>
      <c r="E540" s="126"/>
      <c r="F540" s="126"/>
      <c r="G540" s="125"/>
      <c r="H540" s="125"/>
      <c r="I540" s="125"/>
      <c r="J540" s="125">
        <v>0</v>
      </c>
      <c r="K540" s="125">
        <v>13</v>
      </c>
      <c r="L540" s="125">
        <v>50</v>
      </c>
      <c r="M540" s="125">
        <v>95</v>
      </c>
      <c r="N540" s="125">
        <v>50</v>
      </c>
      <c r="O540" s="125">
        <v>350</v>
      </c>
      <c r="P540" s="125">
        <v>50</v>
      </c>
      <c r="Q540" s="125">
        <v>50</v>
      </c>
      <c r="R540" s="125">
        <v>50</v>
      </c>
    </row>
    <row r="541" spans="1:18" ht="12" customHeight="1" outlineLevel="1">
      <c r="A541" s="547">
        <v>635006</v>
      </c>
      <c r="B541" s="78" t="s">
        <v>491</v>
      </c>
      <c r="C541" s="50"/>
      <c r="D541" s="126"/>
      <c r="E541" s="126"/>
      <c r="F541" s="126"/>
      <c r="G541" s="125"/>
      <c r="H541" s="125"/>
      <c r="I541" s="125"/>
      <c r="J541" s="125">
        <v>2167.94</v>
      </c>
      <c r="K541" s="125">
        <v>5503.48</v>
      </c>
      <c r="L541" s="125">
        <v>2380</v>
      </c>
      <c r="M541" s="125">
        <v>0</v>
      </c>
      <c r="N541" s="125">
        <v>2200</v>
      </c>
      <c r="O541" s="125">
        <v>1900</v>
      </c>
      <c r="P541" s="125">
        <v>3500</v>
      </c>
      <c r="Q541" s="125">
        <v>3500</v>
      </c>
      <c r="R541" s="125">
        <v>3500</v>
      </c>
    </row>
    <row r="542" spans="1:18" ht="12" customHeight="1" outlineLevel="1">
      <c r="A542" s="547">
        <v>637001</v>
      </c>
      <c r="B542" s="78" t="s">
        <v>526</v>
      </c>
      <c r="C542" s="50"/>
      <c r="D542" s="126"/>
      <c r="E542" s="126"/>
      <c r="F542" s="126"/>
      <c r="G542" s="125"/>
      <c r="H542" s="125"/>
      <c r="I542" s="125"/>
      <c r="J542" s="125">
        <v>171</v>
      </c>
      <c r="K542" s="125">
        <v>54</v>
      </c>
      <c r="L542" s="125">
        <v>150</v>
      </c>
      <c r="M542" s="125">
        <v>138.38</v>
      </c>
      <c r="N542" s="125">
        <v>200</v>
      </c>
      <c r="O542" s="303">
        <v>200</v>
      </c>
      <c r="P542" s="303">
        <v>200</v>
      </c>
      <c r="Q542" s="303">
        <v>200</v>
      </c>
      <c r="R542" s="125">
        <v>200</v>
      </c>
    </row>
    <row r="543" spans="1:18" ht="12" customHeight="1" outlineLevel="1">
      <c r="A543" s="547">
        <v>637002</v>
      </c>
      <c r="B543" s="78" t="s">
        <v>647</v>
      </c>
      <c r="C543" s="50"/>
      <c r="D543" s="126"/>
      <c r="E543" s="126"/>
      <c r="F543" s="126"/>
      <c r="G543" s="125"/>
      <c r="H543" s="125"/>
      <c r="I543" s="125"/>
      <c r="J543" s="125">
        <v>134.80000000000001</v>
      </c>
      <c r="K543" s="125">
        <v>616.6</v>
      </c>
      <c r="L543" s="125">
        <v>200</v>
      </c>
      <c r="M543" s="125">
        <v>0</v>
      </c>
      <c r="N543" s="125">
        <v>150</v>
      </c>
      <c r="O543" s="125">
        <v>150</v>
      </c>
      <c r="P543" s="125">
        <v>150</v>
      </c>
      <c r="Q543" s="125">
        <v>150</v>
      </c>
      <c r="R543" s="125">
        <v>150</v>
      </c>
    </row>
    <row r="544" spans="1:18" ht="12" customHeight="1" outlineLevel="1">
      <c r="A544" s="547">
        <v>637004</v>
      </c>
      <c r="B544" s="78" t="s">
        <v>441</v>
      </c>
      <c r="C544" s="50"/>
      <c r="D544" s="126"/>
      <c r="E544" s="126"/>
      <c r="F544" s="126"/>
      <c r="G544" s="125"/>
      <c r="H544" s="125"/>
      <c r="I544" s="125"/>
      <c r="J544" s="125">
        <v>2137.9499999999998</v>
      </c>
      <c r="K544" s="125">
        <v>1269.73</v>
      </c>
      <c r="L544" s="125">
        <v>1500</v>
      </c>
      <c r="M544" s="125">
        <v>1082.06</v>
      </c>
      <c r="N544" s="125">
        <v>1300</v>
      </c>
      <c r="O544" s="125">
        <v>1300</v>
      </c>
      <c r="P544" s="125">
        <v>1000</v>
      </c>
      <c r="Q544" s="125">
        <v>1000</v>
      </c>
      <c r="R544" s="125">
        <v>1000</v>
      </c>
    </row>
    <row r="545" spans="1:18" ht="12" customHeight="1" outlineLevel="1">
      <c r="A545" s="547">
        <v>637005</v>
      </c>
      <c r="B545" s="78" t="s">
        <v>595</v>
      </c>
      <c r="C545" s="50"/>
      <c r="D545" s="126"/>
      <c r="E545" s="126"/>
      <c r="F545" s="126"/>
      <c r="G545" s="125"/>
      <c r="H545" s="125"/>
      <c r="I545" s="125"/>
      <c r="J545" s="125"/>
      <c r="K545" s="125"/>
      <c r="L545" s="125"/>
      <c r="M545" s="125">
        <v>0</v>
      </c>
      <c r="N545" s="125">
        <v>800</v>
      </c>
      <c r="O545" s="303">
        <v>800</v>
      </c>
      <c r="P545" s="303"/>
      <c r="Q545" s="303"/>
      <c r="R545" s="125"/>
    </row>
    <row r="546" spans="1:18" ht="12" customHeight="1" outlineLevel="1">
      <c r="A546" s="547">
        <v>637012</v>
      </c>
      <c r="B546" s="78" t="s">
        <v>527</v>
      </c>
      <c r="C546" s="50"/>
      <c r="D546" s="126"/>
      <c r="E546" s="126"/>
      <c r="F546" s="126"/>
      <c r="G546" s="125"/>
      <c r="H546" s="125"/>
      <c r="I546" s="125"/>
      <c r="J546" s="125">
        <v>413.85</v>
      </c>
      <c r="K546" s="125">
        <v>329.16</v>
      </c>
      <c r="L546" s="125">
        <v>250</v>
      </c>
      <c r="M546" s="125">
        <v>258.88</v>
      </c>
      <c r="N546" s="125">
        <v>250</v>
      </c>
      <c r="O546" s="125">
        <v>250</v>
      </c>
      <c r="P546" s="125">
        <v>250</v>
      </c>
      <c r="Q546" s="125">
        <v>250</v>
      </c>
      <c r="R546" s="125">
        <v>250</v>
      </c>
    </row>
    <row r="547" spans="1:18" ht="12" customHeight="1" outlineLevel="1">
      <c r="A547" s="547">
        <v>637014</v>
      </c>
      <c r="B547" s="78" t="s">
        <v>463</v>
      </c>
      <c r="C547" s="50"/>
      <c r="D547" s="126"/>
      <c r="E547" s="126"/>
      <c r="F547" s="126"/>
      <c r="G547" s="125"/>
      <c r="H547" s="125"/>
      <c r="I547" s="125"/>
      <c r="J547" s="125">
        <v>1104.3399999999999</v>
      </c>
      <c r="K547" s="125">
        <v>1427.72</v>
      </c>
      <c r="L547" s="125">
        <v>1350</v>
      </c>
      <c r="M547" s="125">
        <v>1403.45</v>
      </c>
      <c r="N547" s="125">
        <v>1350</v>
      </c>
      <c r="O547" s="125">
        <v>1350</v>
      </c>
      <c r="P547" s="125">
        <v>1400</v>
      </c>
      <c r="Q547" s="125">
        <v>1400</v>
      </c>
      <c r="R547" s="125">
        <v>1400</v>
      </c>
    </row>
    <row r="548" spans="1:18" ht="12" customHeight="1" outlineLevel="1">
      <c r="A548" s="547">
        <v>637015</v>
      </c>
      <c r="B548" s="78" t="s">
        <v>492</v>
      </c>
      <c r="C548" s="50"/>
      <c r="D548" s="126"/>
      <c r="E548" s="126"/>
      <c r="F548" s="126"/>
      <c r="G548" s="125"/>
      <c r="H548" s="125"/>
      <c r="I548" s="125"/>
      <c r="J548" s="125">
        <v>129.03</v>
      </c>
      <c r="K548" s="125">
        <v>103.07</v>
      </c>
      <c r="L548" s="125">
        <v>120</v>
      </c>
      <c r="M548" s="125">
        <v>101.07</v>
      </c>
      <c r="N548" s="125">
        <v>120</v>
      </c>
      <c r="O548" s="125">
        <v>120</v>
      </c>
      <c r="P548" s="125">
        <v>120</v>
      </c>
      <c r="Q548" s="125">
        <v>120</v>
      </c>
      <c r="R548" s="125">
        <v>120</v>
      </c>
    </row>
    <row r="549" spans="1:18" ht="12" customHeight="1" outlineLevel="1">
      <c r="A549" s="547">
        <v>637016</v>
      </c>
      <c r="B549" s="78" t="s">
        <v>439</v>
      </c>
      <c r="C549" s="50"/>
      <c r="D549" s="126"/>
      <c r="E549" s="126"/>
      <c r="F549" s="126"/>
      <c r="G549" s="125"/>
      <c r="H549" s="125"/>
      <c r="I549" s="125"/>
      <c r="J549" s="125">
        <v>748.43</v>
      </c>
      <c r="K549" s="125">
        <v>790.43</v>
      </c>
      <c r="L549" s="125">
        <v>885</v>
      </c>
      <c r="M549" s="125">
        <v>792.34</v>
      </c>
      <c r="N549" s="125">
        <v>700</v>
      </c>
      <c r="O549" s="125">
        <v>700</v>
      </c>
      <c r="P549" s="125">
        <v>850</v>
      </c>
      <c r="Q549" s="125">
        <v>900</v>
      </c>
      <c r="R549" s="125">
        <v>950</v>
      </c>
    </row>
    <row r="550" spans="1:18" ht="12" customHeight="1" outlineLevel="1">
      <c r="A550" s="547">
        <v>637027</v>
      </c>
      <c r="B550" s="78" t="s">
        <v>469</v>
      </c>
      <c r="C550" s="50"/>
      <c r="D550" s="126"/>
      <c r="E550" s="126"/>
      <c r="F550" s="126"/>
      <c r="G550" s="125"/>
      <c r="H550" s="125"/>
      <c r="I550" s="125"/>
      <c r="J550" s="125">
        <v>1778.62</v>
      </c>
      <c r="K550" s="125">
        <v>1551.8</v>
      </c>
      <c r="L550" s="125">
        <v>1000</v>
      </c>
      <c r="M550" s="125">
        <v>1603.75</v>
      </c>
      <c r="N550" s="125">
        <v>1300</v>
      </c>
      <c r="O550" s="125">
        <v>1300</v>
      </c>
      <c r="P550" s="125">
        <v>3020</v>
      </c>
      <c r="Q550" s="125">
        <v>3020</v>
      </c>
      <c r="R550" s="125">
        <v>3020</v>
      </c>
    </row>
    <row r="551" spans="1:18" ht="12" customHeight="1" outlineLevel="1">
      <c r="A551" s="547">
        <v>637035</v>
      </c>
      <c r="B551" s="78" t="s">
        <v>596</v>
      </c>
      <c r="C551" s="50"/>
      <c r="D551" s="126"/>
      <c r="E551" s="126"/>
      <c r="F551" s="126"/>
      <c r="G551" s="125"/>
      <c r="H551" s="125"/>
      <c r="I551" s="125"/>
      <c r="J551" s="125"/>
      <c r="K551" s="125"/>
      <c r="L551" s="125"/>
      <c r="M551" s="125">
        <v>160.88</v>
      </c>
      <c r="N551" s="125">
        <v>161</v>
      </c>
      <c r="O551" s="125">
        <v>161</v>
      </c>
      <c r="P551" s="125">
        <v>161</v>
      </c>
      <c r="Q551" s="125">
        <v>161</v>
      </c>
      <c r="R551" s="125">
        <v>161</v>
      </c>
    </row>
    <row r="552" spans="1:18" ht="12" customHeight="1" outlineLevel="1">
      <c r="A552" s="547">
        <v>642013</v>
      </c>
      <c r="B552" s="78" t="s">
        <v>480</v>
      </c>
      <c r="C552" s="50"/>
      <c r="D552" s="126"/>
      <c r="E552" s="126"/>
      <c r="F552" s="126"/>
      <c r="G552" s="125"/>
      <c r="H552" s="125"/>
      <c r="I552" s="125"/>
      <c r="J552" s="125"/>
      <c r="K552" s="125">
        <v>2043</v>
      </c>
      <c r="L552" s="125"/>
      <c r="M552" s="125">
        <v>2150</v>
      </c>
      <c r="N552" s="125"/>
      <c r="O552" s="303"/>
      <c r="P552" s="303"/>
      <c r="Q552" s="303"/>
      <c r="R552" s="125"/>
    </row>
    <row r="553" spans="1:18" ht="12" customHeight="1" outlineLevel="1">
      <c r="A553" s="547">
        <v>642014</v>
      </c>
      <c r="B553" s="78" t="s">
        <v>119</v>
      </c>
      <c r="C553" s="50"/>
      <c r="D553" s="126"/>
      <c r="E553" s="126"/>
      <c r="F553" s="126"/>
      <c r="G553" s="125"/>
      <c r="H553" s="125"/>
      <c r="I553" s="125"/>
      <c r="J553" s="125"/>
      <c r="K553" s="125">
        <v>3218.76</v>
      </c>
      <c r="L553" s="125"/>
      <c r="M553" s="125">
        <v>1696.5</v>
      </c>
      <c r="N553" s="125"/>
      <c r="O553" s="303"/>
      <c r="P553" s="303"/>
      <c r="Q553" s="303"/>
      <c r="R553" s="125"/>
    </row>
    <row r="554" spans="1:18" ht="12" customHeight="1" outlineLevel="1">
      <c r="A554" s="547">
        <v>642015</v>
      </c>
      <c r="B554" s="78" t="s">
        <v>522</v>
      </c>
      <c r="C554" s="50"/>
      <c r="D554" s="126"/>
      <c r="E554" s="126"/>
      <c r="F554" s="126"/>
      <c r="G554" s="125"/>
      <c r="H554" s="125"/>
      <c r="I554" s="125"/>
      <c r="J554" s="125">
        <v>227.87</v>
      </c>
      <c r="K554" s="125">
        <v>147.80000000000001</v>
      </c>
      <c r="L554" s="125">
        <v>100</v>
      </c>
      <c r="M554" s="125">
        <v>302.74</v>
      </c>
      <c r="N554" s="125">
        <v>350</v>
      </c>
      <c r="O554" s="125">
        <v>350</v>
      </c>
      <c r="P554" s="125">
        <v>300</v>
      </c>
      <c r="Q554" s="125">
        <v>350</v>
      </c>
      <c r="R554" s="125">
        <v>350</v>
      </c>
    </row>
    <row r="555" spans="1:18" ht="12" customHeight="1" outlineLevel="1">
      <c r="A555" s="509" t="s">
        <v>666</v>
      </c>
      <c r="B555" s="78"/>
      <c r="C555" s="50"/>
      <c r="D555" s="126"/>
      <c r="E555" s="126"/>
      <c r="F555" s="126"/>
      <c r="G555" s="125"/>
      <c r="H555" s="125"/>
      <c r="I555" s="125"/>
      <c r="J555" s="125"/>
      <c r="K555" s="125"/>
      <c r="L555" s="125"/>
      <c r="M555" s="125"/>
      <c r="N555" s="125"/>
      <c r="O555" s="302">
        <f>SUM(O556:O559)</f>
        <v>22798.98</v>
      </c>
      <c r="P555" s="303"/>
      <c r="Q555" s="303"/>
      <c r="R555" s="125"/>
    </row>
    <row r="556" spans="1:18" ht="12" customHeight="1" outlineLevel="1">
      <c r="A556" s="547">
        <v>633001</v>
      </c>
      <c r="B556" s="78" t="s">
        <v>88</v>
      </c>
      <c r="C556" s="50"/>
      <c r="D556" s="126"/>
      <c r="E556" s="126"/>
      <c r="F556" s="126"/>
      <c r="G556" s="125"/>
      <c r="H556" s="125"/>
      <c r="I556" s="125"/>
      <c r="J556" s="125"/>
      <c r="K556" s="125"/>
      <c r="L556" s="125"/>
      <c r="M556" s="125"/>
      <c r="N556" s="125"/>
      <c r="O556" s="303">
        <v>3346</v>
      </c>
      <c r="P556" s="303"/>
      <c r="Q556" s="303"/>
      <c r="R556" s="125"/>
    </row>
    <row r="557" spans="1:18" ht="12" customHeight="1" outlineLevel="1">
      <c r="A557" s="547">
        <v>635004</v>
      </c>
      <c r="B557" s="78" t="s">
        <v>547</v>
      </c>
      <c r="C557" s="50"/>
      <c r="D557" s="126"/>
      <c r="E557" s="126"/>
      <c r="F557" s="126"/>
      <c r="G557" s="125"/>
      <c r="H557" s="125"/>
      <c r="I557" s="125"/>
      <c r="J557" s="125"/>
      <c r="K557" s="125"/>
      <c r="L557" s="125"/>
      <c r="M557" s="125"/>
      <c r="N557" s="125"/>
      <c r="O557" s="303">
        <v>447.6</v>
      </c>
      <c r="P557" s="303"/>
      <c r="Q557" s="303"/>
      <c r="R557" s="125"/>
    </row>
    <row r="558" spans="1:18" ht="12" customHeight="1" outlineLevel="1">
      <c r="A558" s="547">
        <v>635006</v>
      </c>
      <c r="B558" s="78" t="s">
        <v>512</v>
      </c>
      <c r="C558" s="50"/>
      <c r="D558" s="126"/>
      <c r="E558" s="126"/>
      <c r="F558" s="126"/>
      <c r="G558" s="125"/>
      <c r="H558" s="125"/>
      <c r="I558" s="125"/>
      <c r="J558" s="125"/>
      <c r="K558" s="125"/>
      <c r="L558" s="125"/>
      <c r="M558" s="125"/>
      <c r="N558" s="125"/>
      <c r="O558" s="303">
        <v>18735.38</v>
      </c>
      <c r="P558" s="303"/>
      <c r="Q558" s="303"/>
      <c r="R558" s="125"/>
    </row>
    <row r="559" spans="1:18" ht="12" customHeight="1" outlineLevel="1">
      <c r="A559" s="547">
        <v>642014</v>
      </c>
      <c r="B559" s="78" t="s">
        <v>493</v>
      </c>
      <c r="C559" s="50"/>
      <c r="D559" s="126"/>
      <c r="E559" s="126"/>
      <c r="F559" s="126"/>
      <c r="G559" s="125"/>
      <c r="H559" s="125"/>
      <c r="I559" s="125"/>
      <c r="J559" s="125"/>
      <c r="K559" s="125"/>
      <c r="L559" s="125"/>
      <c r="M559" s="125"/>
      <c r="N559" s="125"/>
      <c r="O559" s="303">
        <v>270</v>
      </c>
      <c r="P559" s="303"/>
      <c r="Q559" s="303"/>
      <c r="R559" s="125"/>
    </row>
    <row r="560" spans="1:18" ht="12" customHeight="1" outlineLevel="1">
      <c r="A560" s="508" t="s">
        <v>682</v>
      </c>
      <c r="B560" s="78"/>
      <c r="C560" s="50"/>
      <c r="D560" s="126"/>
      <c r="E560" s="126"/>
      <c r="F560" s="126"/>
      <c r="G560" s="125"/>
      <c r="H560" s="125"/>
      <c r="I560" s="125"/>
      <c r="J560" s="124">
        <f>J561</f>
        <v>210</v>
      </c>
      <c r="K560" s="124"/>
      <c r="L560" s="124"/>
      <c r="M560" s="124"/>
      <c r="N560" s="229"/>
      <c r="O560" s="306"/>
      <c r="P560" s="306"/>
      <c r="Q560" s="306"/>
      <c r="R560" s="229"/>
    </row>
    <row r="561" spans="1:18" ht="12" customHeight="1" outlineLevel="1">
      <c r="A561" s="547">
        <v>633001</v>
      </c>
      <c r="B561" s="78" t="s">
        <v>500</v>
      </c>
      <c r="C561" s="50"/>
      <c r="D561" s="126"/>
      <c r="E561" s="126"/>
      <c r="F561" s="126"/>
      <c r="G561" s="125"/>
      <c r="H561" s="125"/>
      <c r="I561" s="125"/>
      <c r="J561" s="125">
        <v>210</v>
      </c>
      <c r="K561" s="125"/>
      <c r="L561" s="125"/>
      <c r="M561" s="125"/>
      <c r="N561" s="125"/>
      <c r="O561" s="303"/>
      <c r="P561" s="303"/>
      <c r="Q561" s="303"/>
      <c r="R561" s="125"/>
    </row>
    <row r="562" spans="1:18" ht="12" customHeight="1" outlineLevel="1">
      <c r="A562" s="547">
        <v>633002</v>
      </c>
      <c r="B562" s="78" t="s">
        <v>501</v>
      </c>
      <c r="C562" s="50"/>
      <c r="D562" s="126"/>
      <c r="E562" s="126"/>
      <c r="F562" s="126"/>
      <c r="G562" s="125"/>
      <c r="H562" s="125"/>
      <c r="I562" s="125"/>
      <c r="J562" s="125"/>
      <c r="K562" s="125"/>
      <c r="L562" s="125"/>
      <c r="M562" s="125"/>
      <c r="N562" s="125"/>
      <c r="O562" s="303"/>
      <c r="P562" s="303"/>
      <c r="Q562" s="303"/>
      <c r="R562" s="125"/>
    </row>
    <row r="563" spans="1:18" ht="12" customHeight="1" outlineLevel="1">
      <c r="A563" s="547">
        <v>633004</v>
      </c>
      <c r="B563" s="78" t="s">
        <v>502</v>
      </c>
      <c r="C563" s="50"/>
      <c r="D563" s="126"/>
      <c r="E563" s="126"/>
      <c r="F563" s="126"/>
      <c r="G563" s="125"/>
      <c r="H563" s="125"/>
      <c r="I563" s="125"/>
      <c r="J563" s="125"/>
      <c r="K563" s="125"/>
      <c r="L563" s="125"/>
      <c r="M563" s="125"/>
      <c r="N563" s="125"/>
      <c r="O563" s="303"/>
      <c r="P563" s="303"/>
      <c r="Q563" s="303"/>
      <c r="R563" s="125"/>
    </row>
    <row r="564" spans="1:18" ht="12" customHeight="1" outlineLevel="1">
      <c r="A564" s="509" t="s">
        <v>683</v>
      </c>
      <c r="B564" s="78"/>
      <c r="C564" s="50"/>
      <c r="D564" s="126"/>
      <c r="E564" s="126"/>
      <c r="F564" s="126"/>
      <c r="G564" s="125"/>
      <c r="H564" s="125"/>
      <c r="I564" s="125"/>
      <c r="J564" s="124"/>
      <c r="K564" s="124"/>
      <c r="L564" s="124"/>
      <c r="M564" s="124">
        <f>SUM(M565:M567)</f>
        <v>24633.89</v>
      </c>
      <c r="N564" s="124"/>
      <c r="O564" s="302"/>
      <c r="P564" s="302"/>
      <c r="Q564" s="302"/>
      <c r="R564" s="124"/>
    </row>
    <row r="565" spans="1:18" ht="12" customHeight="1" outlineLevel="1">
      <c r="A565" s="548">
        <v>632001</v>
      </c>
      <c r="B565" s="78" t="s">
        <v>86</v>
      </c>
      <c r="C565" s="50"/>
      <c r="D565" s="126"/>
      <c r="E565" s="126"/>
      <c r="F565" s="126"/>
      <c r="G565" s="125"/>
      <c r="H565" s="125"/>
      <c r="I565" s="125"/>
      <c r="J565" s="125"/>
      <c r="K565" s="125"/>
      <c r="L565" s="125"/>
      <c r="M565" s="125">
        <v>8732.67</v>
      </c>
      <c r="N565" s="125"/>
      <c r="O565" s="303"/>
      <c r="P565" s="303"/>
      <c r="Q565" s="303"/>
      <c r="R565" s="125"/>
    </row>
    <row r="566" spans="1:18" ht="12" customHeight="1" outlineLevel="1">
      <c r="A566" s="548">
        <v>635006</v>
      </c>
      <c r="B566" s="78" t="s">
        <v>512</v>
      </c>
      <c r="C566" s="50"/>
      <c r="D566" s="126"/>
      <c r="E566" s="126"/>
      <c r="F566" s="126"/>
      <c r="G566" s="125"/>
      <c r="H566" s="125"/>
      <c r="I566" s="125"/>
      <c r="J566" s="125"/>
      <c r="K566" s="125"/>
      <c r="L566" s="125"/>
      <c r="M566" s="125">
        <v>14567.75</v>
      </c>
      <c r="N566" s="125"/>
      <c r="O566" s="303"/>
      <c r="P566" s="303"/>
      <c r="Q566" s="303"/>
      <c r="R566" s="125"/>
    </row>
    <row r="567" spans="1:18" ht="12" customHeight="1" outlineLevel="1">
      <c r="A567" s="548">
        <v>642014</v>
      </c>
      <c r="B567" s="78" t="s">
        <v>610</v>
      </c>
      <c r="C567" s="50"/>
      <c r="D567" s="126"/>
      <c r="E567" s="126"/>
      <c r="F567" s="126"/>
      <c r="G567" s="125"/>
      <c r="H567" s="125"/>
      <c r="I567" s="125"/>
      <c r="J567" s="125"/>
      <c r="K567" s="125"/>
      <c r="L567" s="125"/>
      <c r="M567" s="125">
        <v>1333.47</v>
      </c>
      <c r="N567" s="125"/>
      <c r="O567" s="303"/>
      <c r="P567" s="303"/>
      <c r="Q567" s="303"/>
      <c r="R567" s="125"/>
    </row>
    <row r="568" spans="1:18" ht="12" customHeight="1" outlineLevel="1">
      <c r="A568" s="509" t="s">
        <v>444</v>
      </c>
      <c r="B568" s="78"/>
      <c r="C568" s="50"/>
      <c r="D568" s="126"/>
      <c r="E568" s="126"/>
      <c r="F568" s="126"/>
      <c r="G568" s="125"/>
      <c r="H568" s="125"/>
      <c r="I568" s="125"/>
      <c r="J568" s="125"/>
      <c r="K568" s="125"/>
      <c r="L568" s="125"/>
      <c r="M568" s="125"/>
      <c r="N568" s="125"/>
      <c r="O568" s="303"/>
      <c r="P568" s="302">
        <f>SUM(P569:P570)</f>
        <v>1000</v>
      </c>
      <c r="Q568" s="302">
        <f t="shared" ref="Q568:R568" si="71">SUM(Q569:Q570)</f>
        <v>1000</v>
      </c>
      <c r="R568" s="124">
        <f t="shared" si="71"/>
        <v>1000</v>
      </c>
    </row>
    <row r="569" spans="1:18" ht="12" customHeight="1" outlineLevel="1">
      <c r="A569" s="548">
        <v>633002</v>
      </c>
      <c r="B569" s="78" t="s">
        <v>89</v>
      </c>
      <c r="C569" s="50"/>
      <c r="D569" s="126"/>
      <c r="E569" s="126"/>
      <c r="F569" s="126"/>
      <c r="G569" s="125"/>
      <c r="H569" s="125"/>
      <c r="I569" s="125"/>
      <c r="J569" s="125"/>
      <c r="K569" s="125"/>
      <c r="L569" s="125"/>
      <c r="M569" s="125"/>
      <c r="N569" s="125"/>
      <c r="O569" s="303"/>
      <c r="P569" s="303">
        <v>500</v>
      </c>
      <c r="Q569" s="303">
        <v>500</v>
      </c>
      <c r="R569" s="125">
        <v>500</v>
      </c>
    </row>
    <row r="570" spans="1:18" ht="12" customHeight="1" outlineLevel="1">
      <c r="A570" s="548">
        <v>633006</v>
      </c>
      <c r="B570" s="78" t="s">
        <v>440</v>
      </c>
      <c r="C570" s="50"/>
      <c r="D570" s="126"/>
      <c r="E570" s="126"/>
      <c r="F570" s="126"/>
      <c r="G570" s="125"/>
      <c r="H570" s="125"/>
      <c r="I570" s="125"/>
      <c r="J570" s="125"/>
      <c r="K570" s="125"/>
      <c r="L570" s="125"/>
      <c r="M570" s="125"/>
      <c r="N570" s="125"/>
      <c r="O570" s="303"/>
      <c r="P570" s="303">
        <v>500</v>
      </c>
      <c r="Q570" s="303">
        <v>500</v>
      </c>
      <c r="R570" s="125">
        <v>500</v>
      </c>
    </row>
    <row r="571" spans="1:18" ht="12" customHeight="1" outlineLevel="1">
      <c r="A571" s="509" t="s">
        <v>531</v>
      </c>
      <c r="B571" s="78"/>
      <c r="C571" s="50"/>
      <c r="D571" s="126"/>
      <c r="E571" s="126"/>
      <c r="F571" s="126"/>
      <c r="G571" s="125"/>
      <c r="H571" s="125"/>
      <c r="I571" s="125"/>
      <c r="J571" s="125"/>
      <c r="K571" s="125"/>
      <c r="L571" s="125"/>
      <c r="M571" s="125"/>
      <c r="N571" s="125"/>
      <c r="O571" s="302">
        <f>SUM(O572)</f>
        <v>2250</v>
      </c>
      <c r="P571" s="302">
        <f t="shared" ref="P571:R571" si="72">SUM(P572)</f>
        <v>2500</v>
      </c>
      <c r="Q571" s="302">
        <f t="shared" si="72"/>
        <v>2500</v>
      </c>
      <c r="R571" s="124">
        <f t="shared" si="72"/>
        <v>2500</v>
      </c>
    </row>
    <row r="572" spans="1:18" ht="12" customHeight="1" outlineLevel="1">
      <c r="A572" s="548">
        <v>642014</v>
      </c>
      <c r="B572" s="78" t="s">
        <v>684</v>
      </c>
      <c r="C572" s="50"/>
      <c r="D572" s="126"/>
      <c r="E572" s="126"/>
      <c r="F572" s="126"/>
      <c r="G572" s="125"/>
      <c r="H572" s="125"/>
      <c r="I572" s="125"/>
      <c r="J572" s="125"/>
      <c r="K572" s="125"/>
      <c r="L572" s="125"/>
      <c r="M572" s="125"/>
      <c r="N572" s="125"/>
      <c r="O572" s="303">
        <v>2250</v>
      </c>
      <c r="P572" s="303">
        <v>2500</v>
      </c>
      <c r="Q572" s="303">
        <v>2500</v>
      </c>
      <c r="R572" s="125">
        <v>2500</v>
      </c>
    </row>
    <row r="573" spans="1:18" ht="12" customHeight="1" outlineLevel="1">
      <c r="A573" s="509" t="s">
        <v>599</v>
      </c>
      <c r="B573" s="78"/>
      <c r="C573" s="50"/>
      <c r="D573" s="126"/>
      <c r="E573" s="126"/>
      <c r="F573" s="126"/>
      <c r="G573" s="125"/>
      <c r="H573" s="125"/>
      <c r="I573" s="125"/>
      <c r="J573" s="125"/>
      <c r="K573" s="125"/>
      <c r="L573" s="125"/>
      <c r="M573" s="124">
        <f>SUM(M574:M579)</f>
        <v>2065</v>
      </c>
      <c r="N573" s="124">
        <f t="shared" ref="N573" si="73">SUM(N574:N579)</f>
        <v>0</v>
      </c>
      <c r="O573" s="124">
        <f>SUM(O574:O579)</f>
        <v>2040.9</v>
      </c>
      <c r="P573" s="124">
        <f>SUM(P574:P580)</f>
        <v>1480</v>
      </c>
      <c r="Q573" s="124">
        <f t="shared" ref="Q573:R573" si="74">SUM(Q574:Q580)</f>
        <v>1480</v>
      </c>
      <c r="R573" s="124">
        <f t="shared" si="74"/>
        <v>1480</v>
      </c>
    </row>
    <row r="574" spans="1:18" ht="12" customHeight="1" outlineLevel="1">
      <c r="A574" s="548">
        <v>614</v>
      </c>
      <c r="B574" s="78" t="s">
        <v>31</v>
      </c>
      <c r="C574" s="50"/>
      <c r="D574" s="126"/>
      <c r="E574" s="126"/>
      <c r="F574" s="126"/>
      <c r="G574" s="125"/>
      <c r="H574" s="125"/>
      <c r="I574" s="125"/>
      <c r="J574" s="125"/>
      <c r="K574" s="125"/>
      <c r="L574" s="125"/>
      <c r="M574" s="125">
        <v>1054</v>
      </c>
      <c r="N574" s="125"/>
      <c r="O574" s="303">
        <v>646</v>
      </c>
      <c r="P574" s="303">
        <v>800</v>
      </c>
      <c r="Q574" s="303">
        <v>800</v>
      </c>
      <c r="R574" s="125">
        <v>800</v>
      </c>
    </row>
    <row r="575" spans="1:18" ht="12" customHeight="1" outlineLevel="1">
      <c r="A575" s="548">
        <v>625002</v>
      </c>
      <c r="B575" s="78" t="s">
        <v>646</v>
      </c>
      <c r="C575" s="50"/>
      <c r="D575" s="126"/>
      <c r="E575" s="126"/>
      <c r="F575" s="126"/>
      <c r="G575" s="125"/>
      <c r="H575" s="125"/>
      <c r="I575" s="125"/>
      <c r="J575" s="125"/>
      <c r="K575" s="125"/>
      <c r="L575" s="125"/>
      <c r="M575" s="125">
        <v>25.8</v>
      </c>
      <c r="N575" s="125"/>
      <c r="O575" s="303">
        <v>270</v>
      </c>
      <c r="P575" s="303">
        <v>280</v>
      </c>
      <c r="Q575" s="303">
        <v>280</v>
      </c>
      <c r="R575" s="125">
        <v>280</v>
      </c>
    </row>
    <row r="576" spans="1:18" ht="12" customHeight="1" outlineLevel="1">
      <c r="A576" s="548">
        <v>633004</v>
      </c>
      <c r="B576" s="78" t="s">
        <v>524</v>
      </c>
      <c r="C576" s="50"/>
      <c r="D576" s="126"/>
      <c r="E576" s="126"/>
      <c r="F576" s="126"/>
      <c r="G576" s="125"/>
      <c r="H576" s="125"/>
      <c r="I576" s="125"/>
      <c r="J576" s="125"/>
      <c r="K576" s="125"/>
      <c r="L576" s="125"/>
      <c r="M576" s="125"/>
      <c r="N576" s="125"/>
      <c r="O576" s="303">
        <v>74.900000000000006</v>
      </c>
      <c r="P576" s="303"/>
      <c r="Q576" s="303"/>
      <c r="R576" s="125"/>
    </row>
    <row r="577" spans="1:20" ht="12" customHeight="1" outlineLevel="1">
      <c r="A577" s="548">
        <v>633006</v>
      </c>
      <c r="B577" s="78" t="s">
        <v>440</v>
      </c>
      <c r="C577" s="50"/>
      <c r="D577" s="126"/>
      <c r="E577" s="126"/>
      <c r="F577" s="126"/>
      <c r="G577" s="125"/>
      <c r="H577" s="125"/>
      <c r="I577" s="125"/>
      <c r="J577" s="125"/>
      <c r="K577" s="125"/>
      <c r="L577" s="125"/>
      <c r="M577" s="125">
        <v>631.38</v>
      </c>
      <c r="N577" s="125"/>
      <c r="O577" s="303">
        <v>650</v>
      </c>
      <c r="P577" s="303"/>
      <c r="Q577" s="303"/>
      <c r="R577" s="125"/>
    </row>
    <row r="578" spans="1:20" ht="12" customHeight="1" outlineLevel="1">
      <c r="A578" s="548">
        <v>634004</v>
      </c>
      <c r="B578" s="78" t="s">
        <v>597</v>
      </c>
      <c r="C578" s="50"/>
      <c r="D578" s="126"/>
      <c r="E578" s="126"/>
      <c r="F578" s="126"/>
      <c r="G578" s="125"/>
      <c r="H578" s="125"/>
      <c r="I578" s="125"/>
      <c r="J578" s="125"/>
      <c r="K578" s="125"/>
      <c r="L578" s="125"/>
      <c r="M578" s="125">
        <v>243.82</v>
      </c>
      <c r="N578" s="125"/>
      <c r="O578" s="303">
        <v>250</v>
      </c>
      <c r="P578" s="303"/>
      <c r="Q578" s="303"/>
      <c r="R578" s="125"/>
    </row>
    <row r="579" spans="1:20" ht="12" customHeight="1" outlineLevel="1">
      <c r="A579" s="548">
        <v>637002</v>
      </c>
      <c r="B579" s="78" t="s">
        <v>647</v>
      </c>
      <c r="C579" s="50"/>
      <c r="D579" s="126"/>
      <c r="E579" s="126"/>
      <c r="F579" s="126"/>
      <c r="G579" s="125"/>
      <c r="H579" s="125"/>
      <c r="I579" s="125"/>
      <c r="J579" s="125"/>
      <c r="K579" s="125"/>
      <c r="L579" s="125"/>
      <c r="M579" s="125">
        <v>110</v>
      </c>
      <c r="N579" s="125"/>
      <c r="O579" s="303">
        <v>150</v>
      </c>
      <c r="P579" s="303">
        <v>50</v>
      </c>
      <c r="Q579" s="303">
        <v>50</v>
      </c>
      <c r="R579" s="125">
        <v>50</v>
      </c>
    </row>
    <row r="580" spans="1:20" ht="12" customHeight="1" outlineLevel="1">
      <c r="A580" s="548">
        <v>637027</v>
      </c>
      <c r="B580" s="78" t="s">
        <v>532</v>
      </c>
      <c r="C580" s="50"/>
      <c r="D580" s="126"/>
      <c r="E580" s="126"/>
      <c r="F580" s="126"/>
      <c r="G580" s="125"/>
      <c r="H580" s="125"/>
      <c r="I580" s="125"/>
      <c r="J580" s="125"/>
      <c r="K580" s="125"/>
      <c r="L580" s="125"/>
      <c r="M580" s="125"/>
      <c r="N580" s="125"/>
      <c r="O580" s="303"/>
      <c r="P580" s="303">
        <v>350</v>
      </c>
      <c r="Q580" s="303">
        <v>350</v>
      </c>
      <c r="R580" s="125">
        <v>350</v>
      </c>
    </row>
    <row r="581" spans="1:20" ht="12" customHeight="1" outlineLevel="1">
      <c r="A581" s="567" t="s">
        <v>661</v>
      </c>
      <c r="B581" s="130"/>
      <c r="C581" s="50"/>
      <c r="D581" s="126"/>
      <c r="E581" s="126"/>
      <c r="F581" s="126"/>
      <c r="G581" s="125"/>
      <c r="H581" s="125"/>
      <c r="I581" s="125"/>
      <c r="J581" s="125"/>
      <c r="K581" s="125"/>
      <c r="L581" s="125"/>
      <c r="M581" s="125"/>
      <c r="N581" s="125"/>
      <c r="O581" s="303"/>
      <c r="P581" s="302">
        <f>SUM(P582:P583)</f>
        <v>4200</v>
      </c>
      <c r="Q581" s="302">
        <f t="shared" ref="Q581:R581" si="75">SUM(Q582:Q583)</f>
        <v>4200</v>
      </c>
      <c r="R581" s="124">
        <f t="shared" si="75"/>
        <v>4200</v>
      </c>
    </row>
    <row r="582" spans="1:20" ht="12" customHeight="1" outlineLevel="1">
      <c r="A582" s="548">
        <v>610</v>
      </c>
      <c r="B582" s="130" t="s">
        <v>662</v>
      </c>
      <c r="C582" s="50"/>
      <c r="D582" s="126"/>
      <c r="E582" s="126"/>
      <c r="F582" s="126"/>
      <c r="G582" s="125"/>
      <c r="H582" s="125"/>
      <c r="I582" s="125"/>
      <c r="J582" s="125"/>
      <c r="K582" s="125"/>
      <c r="L582" s="125"/>
      <c r="M582" s="125"/>
      <c r="N582" s="125"/>
      <c r="O582" s="303"/>
      <c r="P582" s="303">
        <v>3100</v>
      </c>
      <c r="Q582" s="303">
        <v>3100</v>
      </c>
      <c r="R582" s="125">
        <v>3100</v>
      </c>
    </row>
    <row r="583" spans="1:20" ht="12" customHeight="1" outlineLevel="1">
      <c r="A583" s="548">
        <v>620</v>
      </c>
      <c r="B583" s="130" t="s">
        <v>517</v>
      </c>
      <c r="C583" s="50"/>
      <c r="D583" s="126"/>
      <c r="E583" s="126"/>
      <c r="F583" s="126"/>
      <c r="G583" s="125"/>
      <c r="H583" s="125"/>
      <c r="I583" s="125"/>
      <c r="J583" s="125"/>
      <c r="K583" s="125"/>
      <c r="L583" s="125"/>
      <c r="M583" s="125"/>
      <c r="N583" s="125"/>
      <c r="O583" s="303"/>
      <c r="P583" s="303">
        <v>1100</v>
      </c>
      <c r="Q583" s="303">
        <v>1100</v>
      </c>
      <c r="R583" s="125">
        <v>1100</v>
      </c>
    </row>
    <row r="584" spans="1:20" ht="12" customHeight="1" outlineLevel="1">
      <c r="A584" s="509" t="s">
        <v>570</v>
      </c>
      <c r="B584" s="78"/>
      <c r="C584" s="50"/>
      <c r="D584" s="126"/>
      <c r="E584" s="126"/>
      <c r="F584" s="126"/>
      <c r="G584" s="125"/>
      <c r="H584" s="125"/>
      <c r="I584" s="125"/>
      <c r="J584" s="125"/>
      <c r="K584" s="124">
        <f>SUM(K585:K586)</f>
        <v>1900</v>
      </c>
      <c r="L584" s="124"/>
      <c r="M584" s="124">
        <f>SUM(M585:M586)</f>
        <v>1498</v>
      </c>
      <c r="N584" s="124">
        <f t="shared" ref="N584:R584" si="76">SUM(N585:N586)</f>
        <v>0</v>
      </c>
      <c r="O584" s="124">
        <f t="shared" si="76"/>
        <v>1500</v>
      </c>
      <c r="P584" s="124">
        <f t="shared" si="76"/>
        <v>1700</v>
      </c>
      <c r="Q584" s="124">
        <f t="shared" si="76"/>
        <v>1500</v>
      </c>
      <c r="R584" s="124">
        <f t="shared" si="76"/>
        <v>1500</v>
      </c>
    </row>
    <row r="585" spans="1:20" ht="12" customHeight="1" outlineLevel="1">
      <c r="A585" s="548">
        <v>634004</v>
      </c>
      <c r="B585" s="78" t="s">
        <v>597</v>
      </c>
      <c r="C585" s="50"/>
      <c r="D585" s="126"/>
      <c r="E585" s="126"/>
      <c r="F585" s="126"/>
      <c r="G585" s="125"/>
      <c r="H585" s="125"/>
      <c r="I585" s="125"/>
      <c r="J585" s="125"/>
      <c r="K585" s="125"/>
      <c r="L585" s="125"/>
      <c r="M585" s="125">
        <v>378</v>
      </c>
      <c r="N585" s="125"/>
      <c r="O585" s="303"/>
      <c r="P585" s="303"/>
      <c r="Q585" s="303"/>
      <c r="R585" s="125"/>
    </row>
    <row r="586" spans="1:20" ht="12" customHeight="1" outlineLevel="1">
      <c r="A586" s="548">
        <v>637007</v>
      </c>
      <c r="B586" s="78" t="s">
        <v>47</v>
      </c>
      <c r="C586" s="50"/>
      <c r="D586" s="126"/>
      <c r="E586" s="126"/>
      <c r="F586" s="126"/>
      <c r="G586" s="125"/>
      <c r="H586" s="125"/>
      <c r="I586" s="125"/>
      <c r="J586" s="125"/>
      <c r="K586" s="125">
        <v>1900</v>
      </c>
      <c r="L586" s="125"/>
      <c r="M586" s="125">
        <v>1120</v>
      </c>
      <c r="N586" s="125"/>
      <c r="O586" s="303">
        <v>1500</v>
      </c>
      <c r="P586" s="303">
        <v>1700</v>
      </c>
      <c r="Q586" s="303">
        <v>1500</v>
      </c>
      <c r="R586" s="125">
        <v>1500</v>
      </c>
    </row>
    <row r="587" spans="1:20" ht="12" customHeight="1" outlineLevel="1">
      <c r="A587" s="502" t="s">
        <v>565</v>
      </c>
      <c r="B587" s="503"/>
      <c r="C587" s="504"/>
      <c r="D587" s="505"/>
      <c r="E587" s="505"/>
      <c r="F587" s="505"/>
      <c r="G587" s="506"/>
      <c r="H587" s="506"/>
      <c r="I587" s="506"/>
      <c r="J587" s="507">
        <f t="shared" ref="J587:R587" si="77">SUM(J588:J621)</f>
        <v>163768.36000000002</v>
      </c>
      <c r="K587" s="507">
        <f t="shared" si="77"/>
        <v>176444.58</v>
      </c>
      <c r="L587" s="507">
        <f t="shared" si="77"/>
        <v>184405</v>
      </c>
      <c r="M587" s="507">
        <f>SUM(M588:M621,M622,M635,M639,M647,M655)</f>
        <v>206913.8599999999</v>
      </c>
      <c r="N587" s="507">
        <f t="shared" si="77"/>
        <v>207617</v>
      </c>
      <c r="O587" s="507">
        <f>SUM(O588:O621)</f>
        <v>209454</v>
      </c>
      <c r="P587" s="507">
        <f t="shared" si="77"/>
        <v>228154</v>
      </c>
      <c r="Q587" s="507">
        <f t="shared" si="77"/>
        <v>237645</v>
      </c>
      <c r="R587" s="507">
        <f t="shared" si="77"/>
        <v>247756</v>
      </c>
    </row>
    <row r="588" spans="1:20" ht="12" customHeight="1" outlineLevel="1">
      <c r="A588" s="391">
        <v>610</v>
      </c>
      <c r="B588" s="78" t="s">
        <v>523</v>
      </c>
      <c r="C588" s="50"/>
      <c r="D588" s="126"/>
      <c r="E588" s="126"/>
      <c r="F588" s="126"/>
      <c r="G588" s="125"/>
      <c r="H588" s="125"/>
      <c r="I588" s="125"/>
      <c r="J588" s="125">
        <v>97766.56</v>
      </c>
      <c r="K588" s="125">
        <v>104935.6</v>
      </c>
      <c r="L588" s="125">
        <v>113300</v>
      </c>
      <c r="M588" s="125">
        <v>119366.25</v>
      </c>
      <c r="N588" s="125">
        <v>130810</v>
      </c>
      <c r="O588" s="303">
        <v>131189</v>
      </c>
      <c r="P588" s="303">
        <v>139800</v>
      </c>
      <c r="Q588" s="303">
        <v>146800</v>
      </c>
      <c r="R588" s="125">
        <v>154130</v>
      </c>
    </row>
    <row r="589" spans="1:20" ht="12" customHeight="1" outlineLevel="1">
      <c r="A589" s="391">
        <v>620</v>
      </c>
      <c r="B589" s="78" t="s">
        <v>517</v>
      </c>
      <c r="C589" s="50"/>
      <c r="D589" s="126"/>
      <c r="E589" s="126"/>
      <c r="F589" s="126"/>
      <c r="G589" s="125"/>
      <c r="H589" s="125"/>
      <c r="I589" s="125"/>
      <c r="J589" s="125">
        <v>34866.92</v>
      </c>
      <c r="K589" s="125">
        <v>38126.15</v>
      </c>
      <c r="L589" s="125">
        <v>40855</v>
      </c>
      <c r="M589" s="125">
        <v>42732.74</v>
      </c>
      <c r="N589" s="125">
        <v>46772</v>
      </c>
      <c r="O589" s="303">
        <v>47007</v>
      </c>
      <c r="P589" s="303">
        <v>52400</v>
      </c>
      <c r="Q589" s="303">
        <v>55020</v>
      </c>
      <c r="R589" s="125">
        <v>57771</v>
      </c>
    </row>
    <row r="590" spans="1:20" ht="12" customHeight="1" outlineLevel="1">
      <c r="A590" s="547">
        <v>631001</v>
      </c>
      <c r="B590" s="78" t="s">
        <v>317</v>
      </c>
      <c r="C590" s="50"/>
      <c r="D590" s="126"/>
      <c r="E590" s="126"/>
      <c r="F590" s="126"/>
      <c r="G590" s="125"/>
      <c r="H590" s="125"/>
      <c r="I590" s="125"/>
      <c r="J590" s="125">
        <v>32.28</v>
      </c>
      <c r="K590" s="125">
        <v>41.28</v>
      </c>
      <c r="L590" s="125">
        <v>100</v>
      </c>
      <c r="M590" s="125">
        <v>23.3</v>
      </c>
      <c r="N590" s="125">
        <v>200</v>
      </c>
      <c r="O590" s="303">
        <v>200</v>
      </c>
      <c r="P590" s="303">
        <v>200</v>
      </c>
      <c r="Q590" s="303">
        <v>200</v>
      </c>
      <c r="R590" s="125">
        <v>200</v>
      </c>
      <c r="T590" s="66"/>
    </row>
    <row r="591" spans="1:20" ht="12" customHeight="1" outlineLevel="1">
      <c r="A591" s="547">
        <v>632001</v>
      </c>
      <c r="B591" s="78" t="s">
        <v>592</v>
      </c>
      <c r="C591" s="50"/>
      <c r="D591" s="126"/>
      <c r="E591" s="126"/>
      <c r="F591" s="126"/>
      <c r="G591" s="125"/>
      <c r="H591" s="125"/>
      <c r="I591" s="125"/>
      <c r="J591" s="125">
        <v>12842.51</v>
      </c>
      <c r="K591" s="125">
        <v>11498.88</v>
      </c>
      <c r="L591" s="125">
        <v>2515</v>
      </c>
      <c r="M591" s="125">
        <v>1875.64</v>
      </c>
      <c r="N591" s="125">
        <v>2550</v>
      </c>
      <c r="O591" s="125">
        <v>2550</v>
      </c>
      <c r="P591" s="125">
        <v>3000</v>
      </c>
      <c r="Q591" s="125">
        <v>3000</v>
      </c>
      <c r="R591" s="125">
        <v>3000</v>
      </c>
    </row>
    <row r="592" spans="1:20" ht="12" customHeight="1" outlineLevel="1">
      <c r="A592" s="547">
        <v>632001</v>
      </c>
      <c r="B592" s="78" t="s">
        <v>591</v>
      </c>
      <c r="C592" s="50"/>
      <c r="D592" s="126"/>
      <c r="E592" s="126"/>
      <c r="F592" s="126"/>
      <c r="G592" s="125"/>
      <c r="H592" s="125"/>
      <c r="I592" s="125"/>
      <c r="J592" s="125"/>
      <c r="K592" s="125"/>
      <c r="L592" s="125">
        <v>11600</v>
      </c>
      <c r="M592" s="125">
        <v>5336.62</v>
      </c>
      <c r="N592" s="125">
        <v>11600</v>
      </c>
      <c r="O592" s="125">
        <v>11600</v>
      </c>
      <c r="P592" s="125">
        <v>10600</v>
      </c>
      <c r="Q592" s="125">
        <v>10600</v>
      </c>
      <c r="R592" s="125">
        <v>10600</v>
      </c>
    </row>
    <row r="593" spans="1:18" ht="12.75" customHeight="1" outlineLevel="1">
      <c r="A593" s="547">
        <v>632002</v>
      </c>
      <c r="B593" s="78" t="s">
        <v>488</v>
      </c>
      <c r="C593" s="50"/>
      <c r="D593" s="126"/>
      <c r="E593" s="126"/>
      <c r="F593" s="126"/>
      <c r="G593" s="125"/>
      <c r="H593" s="125"/>
      <c r="I593" s="125"/>
      <c r="J593" s="125">
        <v>451.39</v>
      </c>
      <c r="K593" s="125">
        <v>301</v>
      </c>
      <c r="L593" s="125">
        <v>350</v>
      </c>
      <c r="M593" s="125">
        <v>307.33</v>
      </c>
      <c r="N593" s="125">
        <v>350</v>
      </c>
      <c r="O593" s="303">
        <v>350</v>
      </c>
      <c r="P593" s="303">
        <v>350</v>
      </c>
      <c r="Q593" s="303">
        <v>350</v>
      </c>
      <c r="R593" s="125">
        <v>350</v>
      </c>
    </row>
    <row r="594" spans="1:18" ht="12" customHeight="1" outlineLevel="1">
      <c r="A594" s="547">
        <v>632003</v>
      </c>
      <c r="B594" s="78" t="s">
        <v>594</v>
      </c>
      <c r="C594" s="50"/>
      <c r="D594" s="126"/>
      <c r="E594" s="126"/>
      <c r="F594" s="126"/>
      <c r="G594" s="125"/>
      <c r="H594" s="125"/>
      <c r="I594" s="125"/>
      <c r="J594" s="125">
        <v>467.26</v>
      </c>
      <c r="K594" s="125">
        <v>452</v>
      </c>
      <c r="L594" s="125">
        <v>660</v>
      </c>
      <c r="M594" s="125">
        <v>37.35</v>
      </c>
      <c r="N594" s="125">
        <v>160</v>
      </c>
      <c r="O594" s="125">
        <v>160</v>
      </c>
      <c r="P594" s="125">
        <v>120</v>
      </c>
      <c r="Q594" s="125">
        <v>160</v>
      </c>
      <c r="R594" s="125">
        <v>160</v>
      </c>
    </row>
    <row r="595" spans="1:18" ht="12" customHeight="1" outlineLevel="1">
      <c r="A595" s="547">
        <v>632005</v>
      </c>
      <c r="B595" s="78" t="s">
        <v>593</v>
      </c>
      <c r="C595" s="50"/>
      <c r="D595" s="126"/>
      <c r="E595" s="126"/>
      <c r="F595" s="126"/>
      <c r="G595" s="125"/>
      <c r="H595" s="125"/>
      <c r="I595" s="125"/>
      <c r="J595" s="125"/>
      <c r="K595" s="125"/>
      <c r="L595" s="125"/>
      <c r="M595" s="125">
        <v>379</v>
      </c>
      <c r="N595" s="125">
        <v>500</v>
      </c>
      <c r="O595" s="125">
        <v>500</v>
      </c>
      <c r="P595" s="125">
        <v>500</v>
      </c>
      <c r="Q595" s="125">
        <v>500</v>
      </c>
      <c r="R595" s="125">
        <v>500</v>
      </c>
    </row>
    <row r="596" spans="1:18" ht="12" customHeight="1" outlineLevel="1">
      <c r="A596" s="547">
        <v>633001</v>
      </c>
      <c r="B596" s="78" t="s">
        <v>473</v>
      </c>
      <c r="C596" s="50"/>
      <c r="D596" s="126"/>
      <c r="E596" s="126"/>
      <c r="F596" s="126"/>
      <c r="G596" s="125"/>
      <c r="H596" s="125"/>
      <c r="I596" s="125"/>
      <c r="J596" s="125"/>
      <c r="K596" s="125">
        <v>120</v>
      </c>
      <c r="L596" s="125">
        <v>1000</v>
      </c>
      <c r="M596" s="125">
        <v>517.62</v>
      </c>
      <c r="N596" s="125">
        <v>1000</v>
      </c>
      <c r="O596" s="303">
        <v>1000</v>
      </c>
      <c r="P596" s="303">
        <v>2500</v>
      </c>
      <c r="Q596" s="303">
        <v>2500</v>
      </c>
      <c r="R596" s="303">
        <v>2500</v>
      </c>
    </row>
    <row r="597" spans="1:18" ht="12" customHeight="1" outlineLevel="1">
      <c r="A597" s="547">
        <v>633002</v>
      </c>
      <c r="B597" s="78" t="s">
        <v>89</v>
      </c>
      <c r="C597" s="50"/>
      <c r="D597" s="126"/>
      <c r="E597" s="126"/>
      <c r="F597" s="126"/>
      <c r="G597" s="125"/>
      <c r="H597" s="125"/>
      <c r="I597" s="125"/>
      <c r="J597" s="125">
        <v>168</v>
      </c>
      <c r="K597" s="125">
        <v>872.3</v>
      </c>
      <c r="L597" s="125">
        <v>600</v>
      </c>
      <c r="M597" s="125">
        <v>154</v>
      </c>
      <c r="N597" s="125">
        <v>500</v>
      </c>
      <c r="O597" s="125">
        <v>500</v>
      </c>
      <c r="P597" s="125">
        <v>500</v>
      </c>
      <c r="Q597" s="125">
        <v>500</v>
      </c>
      <c r="R597" s="125">
        <v>500</v>
      </c>
    </row>
    <row r="598" spans="1:18" ht="12" customHeight="1" outlineLevel="1">
      <c r="A598" s="547">
        <v>633003</v>
      </c>
      <c r="B598" s="78" t="s">
        <v>497</v>
      </c>
      <c r="C598" s="50"/>
      <c r="D598" s="126"/>
      <c r="E598" s="126"/>
      <c r="F598" s="126"/>
      <c r="G598" s="125"/>
      <c r="H598" s="125"/>
      <c r="I598" s="125"/>
      <c r="J598" s="125">
        <v>40.82</v>
      </c>
      <c r="K598" s="125">
        <v>12.5</v>
      </c>
      <c r="L598" s="125">
        <v>50</v>
      </c>
      <c r="M598" s="125">
        <v>74</v>
      </c>
      <c r="N598" s="125">
        <v>50</v>
      </c>
      <c r="O598" s="125">
        <v>50</v>
      </c>
      <c r="P598" s="125">
        <v>350</v>
      </c>
      <c r="Q598" s="125">
        <v>50</v>
      </c>
      <c r="R598" s="125">
        <v>50</v>
      </c>
    </row>
    <row r="599" spans="1:18" ht="12" customHeight="1" outlineLevel="1">
      <c r="A599" s="547">
        <v>633004</v>
      </c>
      <c r="B599" s="78" t="s">
        <v>524</v>
      </c>
      <c r="C599" s="50"/>
      <c r="D599" s="126"/>
      <c r="E599" s="126"/>
      <c r="F599" s="126"/>
      <c r="G599" s="125"/>
      <c r="H599" s="125"/>
      <c r="I599" s="125"/>
      <c r="J599" s="125">
        <v>206.75</v>
      </c>
      <c r="K599" s="125">
        <v>130.08000000000001</v>
      </c>
      <c r="L599" s="125">
        <v>100</v>
      </c>
      <c r="M599" s="125">
        <v>0</v>
      </c>
      <c r="N599" s="125">
        <v>200</v>
      </c>
      <c r="O599" s="125">
        <v>200</v>
      </c>
      <c r="P599" s="125">
        <v>100</v>
      </c>
      <c r="Q599" s="125">
        <v>100</v>
      </c>
      <c r="R599" s="125">
        <v>100</v>
      </c>
    </row>
    <row r="600" spans="1:18" ht="12" customHeight="1" outlineLevel="1">
      <c r="A600" s="547">
        <v>633006</v>
      </c>
      <c r="B600" s="78" t="s">
        <v>440</v>
      </c>
      <c r="C600" s="50"/>
      <c r="D600" s="126"/>
      <c r="E600" s="126"/>
      <c r="F600" s="126"/>
      <c r="G600" s="125"/>
      <c r="H600" s="125"/>
      <c r="I600" s="125"/>
      <c r="J600" s="125">
        <v>1669.97</v>
      </c>
      <c r="K600" s="125">
        <v>3311</v>
      </c>
      <c r="L600" s="125">
        <v>1500</v>
      </c>
      <c r="M600" s="125">
        <v>1417.53</v>
      </c>
      <c r="N600" s="125">
        <v>1500</v>
      </c>
      <c r="O600" s="303">
        <v>2523</v>
      </c>
      <c r="P600" s="303">
        <v>1500</v>
      </c>
      <c r="Q600" s="303">
        <v>1500</v>
      </c>
      <c r="R600" s="125">
        <v>1500</v>
      </c>
    </row>
    <row r="601" spans="1:18" ht="12" customHeight="1" outlineLevel="1">
      <c r="A601" s="547">
        <v>633009</v>
      </c>
      <c r="B601" s="78" t="s">
        <v>519</v>
      </c>
      <c r="C601" s="50"/>
      <c r="D601" s="126"/>
      <c r="E601" s="126"/>
      <c r="F601" s="126"/>
      <c r="G601" s="125"/>
      <c r="H601" s="125"/>
      <c r="I601" s="125"/>
      <c r="J601" s="125">
        <v>1910.44</v>
      </c>
      <c r="K601" s="125">
        <v>2478.9699999999998</v>
      </c>
      <c r="L601" s="125">
        <v>500</v>
      </c>
      <c r="M601" s="125">
        <v>51.8</v>
      </c>
      <c r="N601" s="125">
        <v>500</v>
      </c>
      <c r="O601" s="125">
        <v>700</v>
      </c>
      <c r="P601" s="125">
        <v>500</v>
      </c>
      <c r="Q601" s="125">
        <v>500</v>
      </c>
      <c r="R601" s="125">
        <v>500</v>
      </c>
    </row>
    <row r="602" spans="1:18" ht="12" customHeight="1" outlineLevel="1">
      <c r="A602" s="547">
        <v>633010</v>
      </c>
      <c r="B602" s="78" t="s">
        <v>498</v>
      </c>
      <c r="C602" s="50"/>
      <c r="D602" s="126"/>
      <c r="E602" s="126"/>
      <c r="F602" s="126"/>
      <c r="G602" s="125"/>
      <c r="H602" s="125"/>
      <c r="I602" s="125"/>
      <c r="J602" s="125">
        <v>100.18</v>
      </c>
      <c r="K602" s="125">
        <v>138.29</v>
      </c>
      <c r="L602" s="125">
        <v>110</v>
      </c>
      <c r="M602" s="125">
        <v>138.88</v>
      </c>
      <c r="N602" s="125">
        <v>110</v>
      </c>
      <c r="O602" s="303">
        <v>110</v>
      </c>
      <c r="P602" s="303">
        <v>130</v>
      </c>
      <c r="Q602" s="303">
        <v>130</v>
      </c>
      <c r="R602" s="303">
        <v>130</v>
      </c>
    </row>
    <row r="603" spans="1:18" ht="12" customHeight="1" outlineLevel="1">
      <c r="A603" s="547">
        <v>633018</v>
      </c>
      <c r="B603" s="78" t="s">
        <v>489</v>
      </c>
      <c r="C603" s="50"/>
      <c r="D603" s="126"/>
      <c r="E603" s="126"/>
      <c r="F603" s="126"/>
      <c r="G603" s="125"/>
      <c r="H603" s="125"/>
      <c r="I603" s="125"/>
      <c r="J603" s="125">
        <v>175.19</v>
      </c>
      <c r="K603" s="125">
        <v>295.52</v>
      </c>
      <c r="L603" s="125">
        <v>215</v>
      </c>
      <c r="M603" s="125">
        <v>230.07</v>
      </c>
      <c r="N603" s="125">
        <v>215</v>
      </c>
      <c r="O603" s="125">
        <v>215</v>
      </c>
      <c r="P603" s="125">
        <v>214</v>
      </c>
      <c r="Q603" s="125">
        <v>215</v>
      </c>
      <c r="R603" s="125">
        <v>215</v>
      </c>
    </row>
    <row r="604" spans="1:18" ht="12" customHeight="1" outlineLevel="1">
      <c r="A604" s="547">
        <v>634001</v>
      </c>
      <c r="B604" s="78" t="s">
        <v>525</v>
      </c>
      <c r="C604" s="50"/>
      <c r="D604" s="126"/>
      <c r="E604" s="126"/>
      <c r="F604" s="126"/>
      <c r="G604" s="125"/>
      <c r="H604" s="125"/>
      <c r="I604" s="125"/>
      <c r="J604" s="125">
        <v>32</v>
      </c>
      <c r="K604" s="125">
        <v>14.01</v>
      </c>
      <c r="L604" s="125">
        <v>100</v>
      </c>
      <c r="M604" s="125">
        <v>83.13</v>
      </c>
      <c r="N604" s="125">
        <v>100</v>
      </c>
      <c r="O604" s="125">
        <v>100</v>
      </c>
      <c r="P604" s="125">
        <v>100</v>
      </c>
      <c r="Q604" s="125">
        <v>100</v>
      </c>
      <c r="R604" s="125">
        <v>100</v>
      </c>
    </row>
    <row r="605" spans="1:18" ht="12" customHeight="1" outlineLevel="1">
      <c r="A605" s="547">
        <v>635002</v>
      </c>
      <c r="B605" s="78" t="s">
        <v>490</v>
      </c>
      <c r="C605" s="50"/>
      <c r="D605" s="126"/>
      <c r="E605" s="126"/>
      <c r="F605" s="126"/>
      <c r="G605" s="125"/>
      <c r="H605" s="125"/>
      <c r="I605" s="125"/>
      <c r="J605" s="125">
        <v>85</v>
      </c>
      <c r="K605" s="125">
        <v>255.5</v>
      </c>
      <c r="L605" s="125">
        <v>250</v>
      </c>
      <c r="M605" s="125">
        <v>171.58</v>
      </c>
      <c r="N605" s="125">
        <v>250</v>
      </c>
      <c r="O605" s="303">
        <v>250</v>
      </c>
      <c r="P605" s="303">
        <v>200</v>
      </c>
      <c r="Q605" s="303">
        <v>250</v>
      </c>
      <c r="R605" s="125">
        <v>250</v>
      </c>
    </row>
    <row r="606" spans="1:18" ht="12" customHeight="1" outlineLevel="1">
      <c r="A606" s="547">
        <v>635004</v>
      </c>
      <c r="B606" s="78" t="s">
        <v>528</v>
      </c>
      <c r="C606" s="50"/>
      <c r="D606" s="126"/>
      <c r="E606" s="126"/>
      <c r="F606" s="126"/>
      <c r="G606" s="125"/>
      <c r="H606" s="125"/>
      <c r="I606" s="125"/>
      <c r="J606" s="125">
        <v>0</v>
      </c>
      <c r="K606" s="125">
        <v>26</v>
      </c>
      <c r="L606" s="125">
        <v>50</v>
      </c>
      <c r="M606" s="125">
        <v>0</v>
      </c>
      <c r="N606" s="125">
        <v>50</v>
      </c>
      <c r="O606" s="125">
        <v>450</v>
      </c>
      <c r="P606" s="125">
        <v>50</v>
      </c>
      <c r="Q606" s="125">
        <v>50</v>
      </c>
      <c r="R606" s="125">
        <v>50</v>
      </c>
    </row>
    <row r="607" spans="1:18" ht="12" customHeight="1" outlineLevel="1">
      <c r="A607" s="547">
        <v>635006</v>
      </c>
      <c r="B607" s="78" t="s">
        <v>491</v>
      </c>
      <c r="C607" s="50"/>
      <c r="D607" s="126"/>
      <c r="E607" s="126"/>
      <c r="F607" s="126"/>
      <c r="G607" s="125"/>
      <c r="H607" s="125"/>
      <c r="I607" s="125"/>
      <c r="J607" s="125">
        <v>3677.07</v>
      </c>
      <c r="K607" s="125">
        <v>1404.44</v>
      </c>
      <c r="L607" s="125">
        <v>2400</v>
      </c>
      <c r="M607" s="125">
        <v>0</v>
      </c>
      <c r="N607" s="125">
        <v>1300</v>
      </c>
      <c r="O607" s="125">
        <v>900</v>
      </c>
      <c r="P607" s="125">
        <v>4000</v>
      </c>
      <c r="Q607" s="125">
        <v>4000</v>
      </c>
      <c r="R607" s="125">
        <v>4000</v>
      </c>
    </row>
    <row r="608" spans="1:18" ht="12" customHeight="1" outlineLevel="1">
      <c r="A608" s="547">
        <v>637001</v>
      </c>
      <c r="B608" s="78" t="s">
        <v>526</v>
      </c>
      <c r="C608" s="50"/>
      <c r="D608" s="126"/>
      <c r="E608" s="126"/>
      <c r="F608" s="126"/>
      <c r="G608" s="125"/>
      <c r="H608" s="125"/>
      <c r="I608" s="125"/>
      <c r="J608" s="125">
        <v>121</v>
      </c>
      <c r="K608" s="125">
        <v>54</v>
      </c>
      <c r="L608" s="125">
        <v>200</v>
      </c>
      <c r="M608" s="125">
        <v>191.12</v>
      </c>
      <c r="N608" s="125">
        <v>200</v>
      </c>
      <c r="O608" s="125">
        <v>200</v>
      </c>
      <c r="P608" s="125">
        <v>200</v>
      </c>
      <c r="Q608" s="125">
        <v>200</v>
      </c>
      <c r="R608" s="125">
        <v>200</v>
      </c>
    </row>
    <row r="609" spans="1:18" ht="12" customHeight="1" outlineLevel="1">
      <c r="A609" s="547">
        <v>637002</v>
      </c>
      <c r="B609" s="78" t="s">
        <v>647</v>
      </c>
      <c r="C609" s="50"/>
      <c r="D609" s="126"/>
      <c r="E609" s="126"/>
      <c r="F609" s="126"/>
      <c r="G609" s="125"/>
      <c r="H609" s="125"/>
      <c r="I609" s="125"/>
      <c r="J609" s="125">
        <v>130</v>
      </c>
      <c r="K609" s="125">
        <v>707.9</v>
      </c>
      <c r="L609" s="125">
        <v>150</v>
      </c>
      <c r="M609" s="125">
        <v>0</v>
      </c>
      <c r="N609" s="125">
        <v>150</v>
      </c>
      <c r="O609" s="125">
        <v>150</v>
      </c>
      <c r="P609" s="125">
        <v>200</v>
      </c>
      <c r="Q609" s="125">
        <v>150</v>
      </c>
      <c r="R609" s="125">
        <v>150</v>
      </c>
    </row>
    <row r="610" spans="1:18" ht="12" customHeight="1" outlineLevel="1">
      <c r="A610" s="547">
        <v>637004</v>
      </c>
      <c r="B610" s="78" t="s">
        <v>441</v>
      </c>
      <c r="C610" s="50"/>
      <c r="D610" s="126"/>
      <c r="E610" s="126"/>
      <c r="F610" s="126"/>
      <c r="G610" s="125"/>
      <c r="H610" s="125"/>
      <c r="I610" s="125"/>
      <c r="J610" s="125">
        <v>2612.0100000000002</v>
      </c>
      <c r="K610" s="125">
        <v>1662.92</v>
      </c>
      <c r="L610" s="125">
        <v>2000</v>
      </c>
      <c r="M610" s="125">
        <v>1185.99</v>
      </c>
      <c r="N610" s="125">
        <v>1500</v>
      </c>
      <c r="O610" s="125">
        <v>1500</v>
      </c>
      <c r="P610" s="125">
        <v>1400</v>
      </c>
      <c r="Q610" s="125">
        <v>1500</v>
      </c>
      <c r="R610" s="125">
        <v>1500</v>
      </c>
    </row>
    <row r="611" spans="1:18" ht="12" customHeight="1" outlineLevel="1">
      <c r="A611" s="547">
        <v>637005</v>
      </c>
      <c r="B611" s="78" t="s">
        <v>595</v>
      </c>
      <c r="C611" s="50"/>
      <c r="D611" s="126"/>
      <c r="E611" s="126"/>
      <c r="F611" s="126"/>
      <c r="G611" s="125"/>
      <c r="H611" s="125"/>
      <c r="I611" s="125"/>
      <c r="J611" s="125"/>
      <c r="K611" s="125"/>
      <c r="L611" s="125"/>
      <c r="M611" s="125">
        <v>0</v>
      </c>
      <c r="N611" s="125">
        <v>1000</v>
      </c>
      <c r="O611" s="125">
        <v>1000</v>
      </c>
      <c r="P611" s="125"/>
      <c r="Q611" s="125"/>
      <c r="R611" s="125"/>
    </row>
    <row r="612" spans="1:18" ht="12" customHeight="1" outlineLevel="1">
      <c r="A612" s="547">
        <v>637007</v>
      </c>
      <c r="B612" s="78" t="s">
        <v>317</v>
      </c>
      <c r="C612" s="50"/>
      <c r="D612" s="126"/>
      <c r="E612" s="126"/>
      <c r="F612" s="126"/>
      <c r="G612" s="125"/>
      <c r="H612" s="125"/>
      <c r="I612" s="125"/>
      <c r="J612" s="125"/>
      <c r="K612" s="125">
        <v>1326</v>
      </c>
      <c r="L612" s="125"/>
      <c r="M612" s="125"/>
      <c r="N612" s="125"/>
      <c r="O612" s="125"/>
      <c r="P612" s="125"/>
      <c r="Q612" s="125"/>
      <c r="R612" s="125"/>
    </row>
    <row r="613" spans="1:18" ht="12" customHeight="1" outlineLevel="1">
      <c r="A613" s="547">
        <v>637012</v>
      </c>
      <c r="B613" s="78" t="s">
        <v>527</v>
      </c>
      <c r="C613" s="50"/>
      <c r="D613" s="126"/>
      <c r="E613" s="126"/>
      <c r="F613" s="126"/>
      <c r="G613" s="125"/>
      <c r="H613" s="125"/>
      <c r="I613" s="125"/>
      <c r="J613" s="125">
        <v>469.9</v>
      </c>
      <c r="K613" s="125">
        <v>319.39</v>
      </c>
      <c r="L613" s="125">
        <v>250</v>
      </c>
      <c r="M613" s="125">
        <v>274.83</v>
      </c>
      <c r="N613" s="125">
        <v>250</v>
      </c>
      <c r="O613" s="125">
        <v>250</v>
      </c>
      <c r="P613" s="125">
        <v>270</v>
      </c>
      <c r="Q613" s="125">
        <v>270</v>
      </c>
      <c r="R613" s="125">
        <v>270</v>
      </c>
    </row>
    <row r="614" spans="1:18" ht="12" customHeight="1" outlineLevel="1">
      <c r="A614" s="547">
        <v>637014</v>
      </c>
      <c r="B614" s="78" t="s">
        <v>463</v>
      </c>
      <c r="C614" s="50"/>
      <c r="D614" s="126"/>
      <c r="E614" s="126"/>
      <c r="F614" s="126"/>
      <c r="G614" s="125"/>
      <c r="H614" s="125"/>
      <c r="I614" s="125"/>
      <c r="J614" s="125">
        <v>1388.74</v>
      </c>
      <c r="K614" s="125">
        <v>1744.96</v>
      </c>
      <c r="L614" s="125">
        <v>1700</v>
      </c>
      <c r="M614" s="125">
        <v>1715.33</v>
      </c>
      <c r="N614" s="125">
        <v>1700</v>
      </c>
      <c r="O614" s="303">
        <v>1700</v>
      </c>
      <c r="P614" s="303">
        <v>1800</v>
      </c>
      <c r="Q614" s="303">
        <v>1800</v>
      </c>
      <c r="R614" s="303">
        <v>1800</v>
      </c>
    </row>
    <row r="615" spans="1:18" ht="12" customHeight="1" outlineLevel="1">
      <c r="A615" s="547">
        <v>637015</v>
      </c>
      <c r="B615" s="78" t="s">
        <v>492</v>
      </c>
      <c r="C615" s="50"/>
      <c r="D615" s="126"/>
      <c r="E615" s="126"/>
      <c r="F615" s="126"/>
      <c r="G615" s="125"/>
      <c r="H615" s="125"/>
      <c r="I615" s="125"/>
      <c r="J615" s="125">
        <v>104.41</v>
      </c>
      <c r="K615" s="125">
        <v>125.96</v>
      </c>
      <c r="L615" s="125">
        <v>130</v>
      </c>
      <c r="M615" s="125">
        <v>127.96</v>
      </c>
      <c r="N615" s="125">
        <v>130</v>
      </c>
      <c r="O615" s="125">
        <v>130</v>
      </c>
      <c r="P615" s="125">
        <v>130</v>
      </c>
      <c r="Q615" s="125">
        <v>130</v>
      </c>
      <c r="R615" s="125">
        <v>130</v>
      </c>
    </row>
    <row r="616" spans="1:18" ht="12" customHeight="1" outlineLevel="1">
      <c r="A616" s="547">
        <v>637016</v>
      </c>
      <c r="B616" s="78" t="s">
        <v>439</v>
      </c>
      <c r="C616" s="50"/>
      <c r="D616" s="126"/>
      <c r="E616" s="126"/>
      <c r="F616" s="126"/>
      <c r="G616" s="125"/>
      <c r="H616" s="125"/>
      <c r="I616" s="125"/>
      <c r="J616" s="125">
        <v>820.89</v>
      </c>
      <c r="K616" s="125">
        <v>875.93</v>
      </c>
      <c r="L616" s="125">
        <v>1100</v>
      </c>
      <c r="M616" s="125">
        <v>1126.0899999999999</v>
      </c>
      <c r="N616" s="125">
        <v>1150</v>
      </c>
      <c r="O616" s="303">
        <v>1150</v>
      </c>
      <c r="P616" s="303">
        <v>1200</v>
      </c>
      <c r="Q616" s="303">
        <v>1250</v>
      </c>
      <c r="R616" s="125">
        <v>1280</v>
      </c>
    </row>
    <row r="617" spans="1:18" ht="12" customHeight="1" outlineLevel="1">
      <c r="A617" s="547">
        <v>637027</v>
      </c>
      <c r="B617" s="78" t="s">
        <v>529</v>
      </c>
      <c r="C617" s="50"/>
      <c r="D617" s="126"/>
      <c r="E617" s="126"/>
      <c r="F617" s="126"/>
      <c r="G617" s="125"/>
      <c r="H617" s="125"/>
      <c r="I617" s="125"/>
      <c r="J617" s="125">
        <v>1756.3</v>
      </c>
      <c r="K617" s="125">
        <v>2790.5</v>
      </c>
      <c r="L617" s="125">
        <v>2500</v>
      </c>
      <c r="M617" s="125">
        <v>1816.3</v>
      </c>
      <c r="N617" s="125">
        <v>2500</v>
      </c>
      <c r="O617" s="125">
        <v>2500</v>
      </c>
      <c r="P617" s="125">
        <v>5520</v>
      </c>
      <c r="Q617" s="125">
        <v>5500</v>
      </c>
      <c r="R617" s="125">
        <v>5500</v>
      </c>
    </row>
    <row r="618" spans="1:18" ht="12" customHeight="1" outlineLevel="1">
      <c r="A618" s="547">
        <v>637035</v>
      </c>
      <c r="B618" s="78" t="s">
        <v>596</v>
      </c>
      <c r="C618" s="50"/>
      <c r="D618" s="126"/>
      <c r="E618" s="126"/>
      <c r="F618" s="126"/>
      <c r="G618" s="125"/>
      <c r="H618" s="125"/>
      <c r="I618" s="125"/>
      <c r="J618" s="125"/>
      <c r="K618" s="125"/>
      <c r="L618" s="125"/>
      <c r="M618" s="125">
        <v>196.62</v>
      </c>
      <c r="N618" s="125">
        <v>200</v>
      </c>
      <c r="O618" s="125">
        <v>200</v>
      </c>
      <c r="P618" s="125">
        <v>200</v>
      </c>
      <c r="Q618" s="125">
        <v>200</v>
      </c>
      <c r="R618" s="125">
        <v>200</v>
      </c>
    </row>
    <row r="619" spans="1:18" ht="12" customHeight="1" outlineLevel="1">
      <c r="A619" s="547">
        <v>642006</v>
      </c>
      <c r="B619" s="78" t="s">
        <v>530</v>
      </c>
      <c r="C619" s="50"/>
      <c r="D619" s="126"/>
      <c r="E619" s="126"/>
      <c r="F619" s="126"/>
      <c r="G619" s="125"/>
      <c r="H619" s="125"/>
      <c r="I619" s="125"/>
      <c r="J619" s="125">
        <v>20</v>
      </c>
      <c r="K619" s="125">
        <v>20</v>
      </c>
      <c r="L619" s="125">
        <v>20</v>
      </c>
      <c r="M619" s="125">
        <v>20</v>
      </c>
      <c r="N619" s="125">
        <v>20</v>
      </c>
      <c r="O619" s="303">
        <v>20</v>
      </c>
      <c r="P619" s="303">
        <v>20</v>
      </c>
      <c r="Q619" s="303">
        <v>20</v>
      </c>
      <c r="R619" s="125">
        <v>20</v>
      </c>
    </row>
    <row r="620" spans="1:18" ht="12" customHeight="1" outlineLevel="1">
      <c r="A620" s="547">
        <v>642014</v>
      </c>
      <c r="B620" s="78" t="s">
        <v>493</v>
      </c>
      <c r="C620" s="50"/>
      <c r="D620" s="126"/>
      <c r="E620" s="126"/>
      <c r="F620" s="126"/>
      <c r="G620" s="125"/>
      <c r="H620" s="125"/>
      <c r="I620" s="125"/>
      <c r="J620" s="125">
        <v>1702.33</v>
      </c>
      <c r="K620" s="125">
        <v>2113.12</v>
      </c>
      <c r="L620" s="125"/>
      <c r="M620" s="125"/>
      <c r="N620" s="125"/>
      <c r="O620" s="303"/>
      <c r="P620" s="303"/>
      <c r="Q620" s="303"/>
      <c r="R620" s="303"/>
    </row>
    <row r="621" spans="1:18" ht="12" customHeight="1" outlineLevel="1">
      <c r="A621" s="547">
        <v>642015</v>
      </c>
      <c r="B621" s="78" t="s">
        <v>522</v>
      </c>
      <c r="C621" s="50"/>
      <c r="D621" s="126"/>
      <c r="E621" s="126"/>
      <c r="F621" s="126"/>
      <c r="G621" s="125"/>
      <c r="H621" s="125"/>
      <c r="I621" s="125"/>
      <c r="J621" s="125">
        <v>150.44</v>
      </c>
      <c r="K621" s="125">
        <v>290.38</v>
      </c>
      <c r="L621" s="125">
        <v>100</v>
      </c>
      <c r="M621" s="125">
        <v>97.51</v>
      </c>
      <c r="N621" s="125">
        <v>100</v>
      </c>
      <c r="O621" s="125">
        <v>100</v>
      </c>
      <c r="P621" s="125">
        <v>100</v>
      </c>
      <c r="Q621" s="125">
        <v>100</v>
      </c>
      <c r="R621" s="125">
        <v>100</v>
      </c>
    </row>
    <row r="622" spans="1:18" ht="12" customHeight="1" outlineLevel="1">
      <c r="A622" s="567" t="s">
        <v>611</v>
      </c>
      <c r="B622" s="78"/>
      <c r="C622" s="50"/>
      <c r="D622" s="126"/>
      <c r="E622" s="126"/>
      <c r="F622" s="126"/>
      <c r="G622" s="125"/>
      <c r="H622" s="125"/>
      <c r="I622" s="125"/>
      <c r="J622" s="124"/>
      <c r="K622" s="124"/>
      <c r="L622" s="124"/>
      <c r="M622" s="124">
        <f>SUM(M623:M624)</f>
        <v>17700</v>
      </c>
      <c r="N622" s="124"/>
      <c r="O622" s="302"/>
      <c r="P622" s="302"/>
      <c r="Q622" s="302"/>
      <c r="R622" s="124"/>
    </row>
    <row r="623" spans="1:18" ht="12" customHeight="1" outlineLevel="1">
      <c r="A623" s="392">
        <v>620</v>
      </c>
      <c r="B623" s="130" t="s">
        <v>517</v>
      </c>
      <c r="C623" s="50"/>
      <c r="D623" s="126"/>
      <c r="E623" s="126"/>
      <c r="F623" s="126"/>
      <c r="G623" s="125"/>
      <c r="H623" s="125"/>
      <c r="I623" s="125"/>
      <c r="J623" s="124"/>
      <c r="K623" s="124"/>
      <c r="L623" s="124"/>
      <c r="M623" s="125">
        <v>548.30999999999995</v>
      </c>
      <c r="N623" s="124"/>
      <c r="O623" s="302"/>
      <c r="P623" s="302"/>
      <c r="Q623" s="302"/>
      <c r="R623" s="124"/>
    </row>
    <row r="624" spans="1:18" ht="12" customHeight="1" outlineLevel="1">
      <c r="A624" s="547">
        <v>635006</v>
      </c>
      <c r="B624" s="78" t="s">
        <v>512</v>
      </c>
      <c r="C624" s="50"/>
      <c r="D624" s="126"/>
      <c r="E624" s="126"/>
      <c r="F624" s="126"/>
      <c r="G624" s="125"/>
      <c r="H624" s="125"/>
      <c r="I624" s="125"/>
      <c r="J624" s="125"/>
      <c r="K624" s="125"/>
      <c r="L624" s="125"/>
      <c r="M624" s="125">
        <v>17151.689999999999</v>
      </c>
      <c r="N624" s="125"/>
      <c r="O624" s="303"/>
      <c r="P624" s="303"/>
      <c r="Q624" s="303"/>
      <c r="R624" s="125"/>
    </row>
    <row r="625" spans="1:18" ht="12" customHeight="1" outlineLevel="1">
      <c r="A625" s="508" t="s">
        <v>442</v>
      </c>
      <c r="B625" s="78"/>
      <c r="C625" s="50"/>
      <c r="D625" s="126"/>
      <c r="E625" s="126"/>
      <c r="F625" s="126"/>
      <c r="G625" s="125"/>
      <c r="H625" s="125"/>
      <c r="I625" s="125"/>
      <c r="J625" s="124">
        <f>SUM(J626:J627)</f>
        <v>1736.75</v>
      </c>
      <c r="K625" s="124"/>
      <c r="L625" s="124"/>
      <c r="M625" s="124"/>
      <c r="N625" s="229"/>
      <c r="O625" s="306"/>
      <c r="P625" s="306"/>
      <c r="Q625" s="306"/>
      <c r="R625" s="229"/>
    </row>
    <row r="626" spans="1:18" ht="12" customHeight="1" outlineLevel="1">
      <c r="A626" s="548">
        <v>642014</v>
      </c>
      <c r="B626" s="130" t="s">
        <v>443</v>
      </c>
      <c r="C626" s="50"/>
      <c r="D626" s="126"/>
      <c r="E626" s="126"/>
      <c r="F626" s="126"/>
      <c r="G626" s="125"/>
      <c r="H626" s="125"/>
      <c r="I626" s="125"/>
      <c r="J626" s="125">
        <v>461.31</v>
      </c>
      <c r="K626" s="125"/>
      <c r="L626" s="125"/>
      <c r="M626" s="125"/>
      <c r="N626" s="125"/>
      <c r="O626" s="303"/>
      <c r="P626" s="303"/>
      <c r="Q626" s="303"/>
      <c r="R626" s="125"/>
    </row>
    <row r="627" spans="1:18" ht="12" customHeight="1" outlineLevel="1">
      <c r="A627" s="548">
        <v>632001</v>
      </c>
      <c r="B627" s="130" t="s">
        <v>318</v>
      </c>
      <c r="C627" s="50"/>
      <c r="D627" s="126"/>
      <c r="E627" s="126"/>
      <c r="F627" s="126"/>
      <c r="G627" s="125"/>
      <c r="H627" s="125"/>
      <c r="I627" s="125"/>
      <c r="J627" s="125">
        <v>1275.44</v>
      </c>
      <c r="K627" s="125"/>
      <c r="L627" s="125"/>
      <c r="M627" s="125"/>
      <c r="N627" s="125"/>
      <c r="O627" s="303"/>
      <c r="P627" s="303"/>
      <c r="Q627" s="303"/>
      <c r="R627" s="125"/>
    </row>
    <row r="628" spans="1:18" ht="12" customHeight="1" outlineLevel="1">
      <c r="A628" s="509" t="s">
        <v>571</v>
      </c>
      <c r="B628" s="130"/>
      <c r="C628" s="50"/>
      <c r="D628" s="126"/>
      <c r="E628" s="126"/>
      <c r="F628" s="126"/>
      <c r="G628" s="125"/>
      <c r="H628" s="125"/>
      <c r="I628" s="125"/>
      <c r="J628" s="125"/>
      <c r="K628" s="127">
        <f>SUM(K629:K631)</f>
        <v>6653.1399999999994</v>
      </c>
      <c r="L628" s="125"/>
      <c r="M628" s="127"/>
      <c r="N628" s="125"/>
      <c r="O628" s="303"/>
      <c r="P628" s="303"/>
      <c r="Q628" s="303"/>
      <c r="R628" s="125"/>
    </row>
    <row r="629" spans="1:18" ht="12" customHeight="1" outlineLevel="1">
      <c r="A629" s="548">
        <v>632001</v>
      </c>
      <c r="B629" s="130" t="s">
        <v>294</v>
      </c>
      <c r="C629" s="50"/>
      <c r="D629" s="126"/>
      <c r="E629" s="126"/>
      <c r="F629" s="126"/>
      <c r="G629" s="125"/>
      <c r="H629" s="125"/>
      <c r="I629" s="125"/>
      <c r="J629" s="125"/>
      <c r="K629" s="125">
        <v>278.64</v>
      </c>
      <c r="L629" s="125"/>
      <c r="M629" s="125"/>
      <c r="N629" s="125"/>
      <c r="O629" s="303"/>
      <c r="P629" s="303"/>
      <c r="Q629" s="303"/>
      <c r="R629" s="125"/>
    </row>
    <row r="630" spans="1:18" ht="12" customHeight="1" outlineLevel="1">
      <c r="A630" s="548">
        <v>635006</v>
      </c>
      <c r="B630" s="130" t="s">
        <v>572</v>
      </c>
      <c r="C630" s="50"/>
      <c r="D630" s="126"/>
      <c r="E630" s="126"/>
      <c r="F630" s="126"/>
      <c r="G630" s="125"/>
      <c r="H630" s="125"/>
      <c r="I630" s="125"/>
      <c r="J630" s="125"/>
      <c r="K630" s="125">
        <v>5136.1499999999996</v>
      </c>
      <c r="L630" s="125"/>
      <c r="M630" s="125"/>
      <c r="N630" s="125"/>
      <c r="O630" s="303"/>
      <c r="P630" s="303"/>
      <c r="Q630" s="303"/>
      <c r="R630" s="125"/>
    </row>
    <row r="631" spans="1:18" ht="12" customHeight="1" outlineLevel="1">
      <c r="A631" s="548">
        <v>642014</v>
      </c>
      <c r="B631" s="130" t="s">
        <v>493</v>
      </c>
      <c r="C631" s="50"/>
      <c r="D631" s="126"/>
      <c r="E631" s="126"/>
      <c r="F631" s="126"/>
      <c r="G631" s="125"/>
      <c r="H631" s="125"/>
      <c r="I631" s="125"/>
      <c r="J631" s="125"/>
      <c r="K631" s="125">
        <v>1238.3499999999999</v>
      </c>
      <c r="L631" s="125"/>
      <c r="M631" s="125"/>
      <c r="N631" s="125"/>
      <c r="O631" s="303"/>
      <c r="P631" s="303"/>
      <c r="Q631" s="303"/>
      <c r="R631" s="125"/>
    </row>
    <row r="632" spans="1:18" ht="12" customHeight="1" outlineLevel="1">
      <c r="A632" s="509" t="s">
        <v>666</v>
      </c>
      <c r="B632" s="130"/>
      <c r="C632" s="50"/>
      <c r="D632" s="126"/>
      <c r="E632" s="126"/>
      <c r="F632" s="126"/>
      <c r="G632" s="125"/>
      <c r="H632" s="125"/>
      <c r="I632" s="125"/>
      <c r="J632" s="125"/>
      <c r="K632" s="125"/>
      <c r="L632" s="125"/>
      <c r="M632" s="125"/>
      <c r="N632" s="125"/>
      <c r="O632" s="302">
        <f>SUM(O633:O634)</f>
        <v>23445.86</v>
      </c>
      <c r="P632" s="303"/>
      <c r="Q632" s="303"/>
      <c r="R632" s="125"/>
    </row>
    <row r="633" spans="1:18" ht="12" customHeight="1" outlineLevel="1">
      <c r="A633" s="548">
        <v>635004</v>
      </c>
      <c r="B633" s="130" t="s">
        <v>547</v>
      </c>
      <c r="C633" s="50"/>
      <c r="D633" s="126"/>
      <c r="E633" s="126"/>
      <c r="F633" s="126"/>
      <c r="G633" s="125"/>
      <c r="H633" s="125"/>
      <c r="I633" s="125"/>
      <c r="J633" s="125"/>
      <c r="K633" s="125"/>
      <c r="L633" s="125"/>
      <c r="M633" s="125"/>
      <c r="N633" s="125"/>
      <c r="O633" s="303">
        <v>547.05999999999995</v>
      </c>
      <c r="P633" s="303"/>
      <c r="Q633" s="303"/>
      <c r="R633" s="125"/>
    </row>
    <row r="634" spans="1:18" ht="12" customHeight="1" outlineLevel="1">
      <c r="A634" s="548">
        <v>635006</v>
      </c>
      <c r="B634" s="130" t="s">
        <v>667</v>
      </c>
      <c r="C634" s="50"/>
      <c r="D634" s="126"/>
      <c r="E634" s="126"/>
      <c r="F634" s="126"/>
      <c r="G634" s="125"/>
      <c r="H634" s="125"/>
      <c r="I634" s="125"/>
      <c r="J634" s="125"/>
      <c r="K634" s="125"/>
      <c r="L634" s="125"/>
      <c r="M634" s="125"/>
      <c r="N634" s="125"/>
      <c r="O634" s="303">
        <v>22898.799999999999</v>
      </c>
      <c r="P634" s="303"/>
      <c r="Q634" s="303"/>
      <c r="R634" s="125"/>
    </row>
    <row r="635" spans="1:18" ht="12" customHeight="1" outlineLevel="1">
      <c r="A635" s="509" t="s">
        <v>444</v>
      </c>
      <c r="B635" s="130"/>
      <c r="C635" s="50"/>
      <c r="D635" s="126"/>
      <c r="E635" s="126"/>
      <c r="F635" s="126"/>
      <c r="G635" s="125"/>
      <c r="H635" s="125"/>
      <c r="I635" s="125"/>
      <c r="J635" s="124">
        <f t="shared" ref="J635:R635" si="78">SUM(J636:J638)</f>
        <v>2650</v>
      </c>
      <c r="K635" s="124">
        <f t="shared" si="78"/>
        <v>720.96</v>
      </c>
      <c r="L635" s="124">
        <f t="shared" si="78"/>
        <v>900</v>
      </c>
      <c r="M635" s="124">
        <f t="shared" si="78"/>
        <v>3727</v>
      </c>
      <c r="N635" s="124">
        <f t="shared" si="78"/>
        <v>2860</v>
      </c>
      <c r="O635" s="124">
        <f>SUM(O636:O638)</f>
        <v>2650</v>
      </c>
      <c r="P635" s="124">
        <f t="shared" ref="P635" si="79">SUM(P636:P638)</f>
        <v>2000</v>
      </c>
      <c r="Q635" s="124">
        <f t="shared" si="78"/>
        <v>2000</v>
      </c>
      <c r="R635" s="124">
        <f t="shared" si="78"/>
        <v>2000</v>
      </c>
    </row>
    <row r="636" spans="1:18" ht="12" customHeight="1" outlineLevel="1">
      <c r="A636" s="548">
        <v>633002</v>
      </c>
      <c r="B636" s="130" t="s">
        <v>89</v>
      </c>
      <c r="C636" s="128"/>
      <c r="D636" s="126"/>
      <c r="E636" s="126"/>
      <c r="F636" s="126"/>
      <c r="G636" s="125"/>
      <c r="H636" s="125"/>
      <c r="I636" s="125"/>
      <c r="J636" s="125">
        <v>1000</v>
      </c>
      <c r="K636" s="125"/>
      <c r="L636" s="125">
        <v>300</v>
      </c>
      <c r="M636" s="125">
        <v>3521.5</v>
      </c>
      <c r="N636" s="125">
        <v>500</v>
      </c>
      <c r="O636" s="125">
        <v>500</v>
      </c>
      <c r="P636" s="125"/>
      <c r="Q636" s="125"/>
      <c r="R636" s="125"/>
    </row>
    <row r="637" spans="1:18" ht="12" customHeight="1" outlineLevel="1">
      <c r="A637" s="548">
        <v>633006</v>
      </c>
      <c r="B637" s="130" t="s">
        <v>440</v>
      </c>
      <c r="C637" s="50"/>
      <c r="D637" s="126"/>
      <c r="E637" s="126"/>
      <c r="F637" s="126"/>
      <c r="G637" s="125"/>
      <c r="H637" s="125"/>
      <c r="I637" s="125"/>
      <c r="J637" s="125">
        <v>1000</v>
      </c>
      <c r="K637" s="125">
        <v>713.82</v>
      </c>
      <c r="L637" s="125">
        <v>100</v>
      </c>
      <c r="M637" s="125">
        <v>205.5</v>
      </c>
      <c r="N637" s="125">
        <v>500</v>
      </c>
      <c r="O637" s="125"/>
      <c r="P637" s="125"/>
      <c r="Q637" s="125"/>
      <c r="R637" s="125"/>
    </row>
    <row r="638" spans="1:18" ht="12" customHeight="1" outlineLevel="1">
      <c r="A638" s="548">
        <v>633009</v>
      </c>
      <c r="B638" s="130" t="s">
        <v>519</v>
      </c>
      <c r="C638" s="50"/>
      <c r="D638" s="126"/>
      <c r="E638" s="126"/>
      <c r="F638" s="126"/>
      <c r="G638" s="125"/>
      <c r="H638" s="125"/>
      <c r="I638" s="125"/>
      <c r="J638" s="125">
        <v>650</v>
      </c>
      <c r="K638" s="125">
        <v>7.14</v>
      </c>
      <c r="L638" s="125">
        <v>500</v>
      </c>
      <c r="M638" s="125">
        <v>0</v>
      </c>
      <c r="N638" s="125">
        <v>1860</v>
      </c>
      <c r="O638" s="125">
        <v>2150</v>
      </c>
      <c r="P638" s="125">
        <v>2000</v>
      </c>
      <c r="Q638" s="125">
        <v>2000</v>
      </c>
      <c r="R638" s="125">
        <v>2000</v>
      </c>
    </row>
    <row r="639" spans="1:18" ht="12" customHeight="1" outlineLevel="1">
      <c r="A639" s="509" t="s">
        <v>599</v>
      </c>
      <c r="B639" s="288"/>
      <c r="C639" s="50"/>
      <c r="D639" s="126"/>
      <c r="E639" s="126"/>
      <c r="F639" s="126"/>
      <c r="G639" s="125"/>
      <c r="H639" s="125"/>
      <c r="I639" s="125"/>
      <c r="J639" s="124">
        <f t="shared" ref="J639:R639" si="80">SUM(J640:J646)</f>
        <v>2940</v>
      </c>
      <c r="K639" s="124">
        <f t="shared" si="80"/>
        <v>1044</v>
      </c>
      <c r="L639" s="124">
        <f t="shared" si="80"/>
        <v>2740</v>
      </c>
      <c r="M639" s="124">
        <f t="shared" si="80"/>
        <v>1916</v>
      </c>
      <c r="N639" s="124">
        <f t="shared" si="80"/>
        <v>3835</v>
      </c>
      <c r="O639" s="124">
        <f>SUM(O640:O646)</f>
        <v>1959.1</v>
      </c>
      <c r="P639" s="124">
        <f t="shared" ref="P639" si="81">SUM(P640:P646)</f>
        <v>2370</v>
      </c>
      <c r="Q639" s="124">
        <f t="shared" si="80"/>
        <v>2370</v>
      </c>
      <c r="R639" s="124">
        <f t="shared" si="80"/>
        <v>2370</v>
      </c>
    </row>
    <row r="640" spans="1:18" ht="12" customHeight="1" outlineLevel="1">
      <c r="A640" s="392">
        <v>614</v>
      </c>
      <c r="B640" s="130" t="s">
        <v>378</v>
      </c>
      <c r="C640" s="50"/>
      <c r="D640" s="126"/>
      <c r="E640" s="126"/>
      <c r="F640" s="126"/>
      <c r="G640" s="125"/>
      <c r="H640" s="125"/>
      <c r="I640" s="125"/>
      <c r="J640" s="125">
        <v>1690</v>
      </c>
      <c r="K640" s="125">
        <v>894</v>
      </c>
      <c r="L640" s="125">
        <v>1435</v>
      </c>
      <c r="M640" s="125">
        <v>1174</v>
      </c>
      <c r="N640" s="125">
        <v>1435</v>
      </c>
      <c r="O640" s="125">
        <v>789</v>
      </c>
      <c r="P640" s="125">
        <v>1000</v>
      </c>
      <c r="Q640" s="125">
        <v>1000</v>
      </c>
      <c r="R640" s="125">
        <v>1000</v>
      </c>
    </row>
    <row r="641" spans="1:18" ht="12" customHeight="1" outlineLevel="1">
      <c r="A641" s="392">
        <v>620</v>
      </c>
      <c r="B641" s="130" t="s">
        <v>517</v>
      </c>
      <c r="C641" s="50"/>
      <c r="D641" s="126"/>
      <c r="E641" s="126"/>
      <c r="F641" s="126"/>
      <c r="G641" s="125"/>
      <c r="H641" s="125"/>
      <c r="I641" s="125"/>
      <c r="J641" s="125">
        <v>570</v>
      </c>
      <c r="K641" s="125">
        <v>0</v>
      </c>
      <c r="L641" s="125">
        <v>600</v>
      </c>
      <c r="M641" s="125">
        <v>390</v>
      </c>
      <c r="N641" s="125">
        <v>600</v>
      </c>
      <c r="O641" s="125">
        <v>330</v>
      </c>
      <c r="P641" s="125">
        <v>470</v>
      </c>
      <c r="Q641" s="125">
        <v>470</v>
      </c>
      <c r="R641" s="125">
        <v>470</v>
      </c>
    </row>
    <row r="642" spans="1:18" ht="12" customHeight="1" outlineLevel="1">
      <c r="A642" s="548">
        <v>632001</v>
      </c>
      <c r="B642" s="130" t="s">
        <v>294</v>
      </c>
      <c r="C642" s="50"/>
      <c r="D642" s="126"/>
      <c r="E642" s="126"/>
      <c r="F642" s="126"/>
      <c r="G642" s="125"/>
      <c r="H642" s="125"/>
      <c r="I642" s="125"/>
      <c r="J642" s="125">
        <v>530</v>
      </c>
      <c r="K642" s="125">
        <v>150</v>
      </c>
      <c r="L642" s="125">
        <v>400</v>
      </c>
      <c r="M642" s="125">
        <v>0</v>
      </c>
      <c r="N642" s="125">
        <v>400</v>
      </c>
      <c r="O642" s="125">
        <v>325.10000000000002</v>
      </c>
      <c r="P642" s="125"/>
      <c r="Q642" s="125"/>
      <c r="R642" s="125"/>
    </row>
    <row r="643" spans="1:18" ht="12" customHeight="1" outlineLevel="1">
      <c r="A643" s="548">
        <v>633006</v>
      </c>
      <c r="B643" s="130" t="s">
        <v>440</v>
      </c>
      <c r="C643" s="50"/>
      <c r="D643" s="126"/>
      <c r="E643" s="126"/>
      <c r="F643" s="126"/>
      <c r="G643" s="125"/>
      <c r="H643" s="125"/>
      <c r="I643" s="125"/>
      <c r="J643" s="125"/>
      <c r="K643" s="125"/>
      <c r="L643" s="125"/>
      <c r="M643" s="125"/>
      <c r="N643" s="125">
        <v>650</v>
      </c>
      <c r="O643" s="125"/>
      <c r="P643" s="125">
        <v>700</v>
      </c>
      <c r="Q643" s="125">
        <v>700</v>
      </c>
      <c r="R643" s="125">
        <v>700</v>
      </c>
    </row>
    <row r="644" spans="1:18" ht="12" customHeight="1" outlineLevel="1">
      <c r="A644" s="548">
        <v>634004</v>
      </c>
      <c r="B644" s="130" t="s">
        <v>597</v>
      </c>
      <c r="C644" s="50"/>
      <c r="D644" s="126"/>
      <c r="E644" s="126"/>
      <c r="F644" s="126"/>
      <c r="G644" s="125"/>
      <c r="H644" s="125"/>
      <c r="I644" s="125"/>
      <c r="J644" s="125"/>
      <c r="K644" s="125"/>
      <c r="L644" s="125"/>
      <c r="M644" s="125"/>
      <c r="N644" s="125">
        <v>250</v>
      </c>
      <c r="O644" s="125"/>
      <c r="P644" s="125">
        <v>200</v>
      </c>
      <c r="Q644" s="125">
        <v>200</v>
      </c>
      <c r="R644" s="125">
        <v>200</v>
      </c>
    </row>
    <row r="645" spans="1:18" ht="12" customHeight="1" outlineLevel="1">
      <c r="A645" s="548">
        <v>637002</v>
      </c>
      <c r="B645" s="130" t="s">
        <v>549</v>
      </c>
      <c r="C645" s="50"/>
      <c r="D645" s="126"/>
      <c r="E645" s="126"/>
      <c r="F645" s="126"/>
      <c r="G645" s="125"/>
      <c r="H645" s="125"/>
      <c r="I645" s="125"/>
      <c r="J645" s="125"/>
      <c r="K645" s="125"/>
      <c r="L645" s="125"/>
      <c r="M645" s="125"/>
      <c r="N645" s="125">
        <v>150</v>
      </c>
      <c r="O645" s="125"/>
      <c r="P645" s="125"/>
      <c r="Q645" s="125"/>
      <c r="R645" s="125"/>
    </row>
    <row r="646" spans="1:18" ht="12" customHeight="1" outlineLevel="1">
      <c r="A646" s="548">
        <v>637027</v>
      </c>
      <c r="B646" s="130" t="s">
        <v>469</v>
      </c>
      <c r="C646" s="50"/>
      <c r="D646" s="126"/>
      <c r="E646" s="126"/>
      <c r="F646" s="126"/>
      <c r="G646" s="125"/>
      <c r="H646" s="125"/>
      <c r="I646" s="125"/>
      <c r="J646" s="125">
        <v>150</v>
      </c>
      <c r="K646" s="125"/>
      <c r="L646" s="125">
        <v>305</v>
      </c>
      <c r="M646" s="125">
        <v>352</v>
      </c>
      <c r="N646" s="125">
        <v>350</v>
      </c>
      <c r="O646" s="125">
        <v>515</v>
      </c>
      <c r="P646" s="125"/>
      <c r="Q646" s="125"/>
      <c r="R646" s="125"/>
    </row>
    <row r="647" spans="1:18" ht="12" customHeight="1" outlineLevel="1">
      <c r="A647" s="509" t="s">
        <v>531</v>
      </c>
      <c r="B647" s="130"/>
      <c r="C647" s="50"/>
      <c r="D647" s="126"/>
      <c r="E647" s="126"/>
      <c r="F647" s="126"/>
      <c r="G647" s="125"/>
      <c r="H647" s="125"/>
      <c r="I647" s="125"/>
      <c r="J647" s="124">
        <f>J648</f>
        <v>2694</v>
      </c>
      <c r="K647" s="124"/>
      <c r="L647" s="124">
        <f t="shared" ref="L647" si="82">L648</f>
        <v>3500</v>
      </c>
      <c r="M647" s="124">
        <f>M648</f>
        <v>1822.27</v>
      </c>
      <c r="N647" s="124">
        <f>N648</f>
        <v>5000</v>
      </c>
      <c r="O647" s="124">
        <f t="shared" ref="O647:P647" si="83">O648</f>
        <v>2915</v>
      </c>
      <c r="P647" s="124">
        <f t="shared" si="83"/>
        <v>2500</v>
      </c>
      <c r="Q647" s="124">
        <f t="shared" ref="Q647:R647" si="84">Q648</f>
        <v>2500</v>
      </c>
      <c r="R647" s="124">
        <f t="shared" si="84"/>
        <v>2500</v>
      </c>
    </row>
    <row r="648" spans="1:18" ht="12" customHeight="1" outlineLevel="1">
      <c r="A648" s="548">
        <v>642014</v>
      </c>
      <c r="B648" s="130" t="s">
        <v>493</v>
      </c>
      <c r="C648" s="50"/>
      <c r="D648" s="126"/>
      <c r="E648" s="126"/>
      <c r="F648" s="126"/>
      <c r="G648" s="125"/>
      <c r="H648" s="125"/>
      <c r="I648" s="125"/>
      <c r="J648" s="125">
        <v>2694</v>
      </c>
      <c r="K648" s="125"/>
      <c r="L648" s="125">
        <v>3500</v>
      </c>
      <c r="M648" s="125">
        <v>1822.27</v>
      </c>
      <c r="N648" s="125">
        <v>5000</v>
      </c>
      <c r="O648" s="125">
        <v>2915</v>
      </c>
      <c r="P648" s="125">
        <v>2500</v>
      </c>
      <c r="Q648" s="125">
        <v>2500</v>
      </c>
      <c r="R648" s="125">
        <v>2500</v>
      </c>
    </row>
    <row r="649" spans="1:18" ht="12" customHeight="1" outlineLevel="1">
      <c r="A649" s="509" t="s">
        <v>641</v>
      </c>
      <c r="B649" s="130"/>
      <c r="C649" s="50"/>
      <c r="D649" s="126"/>
      <c r="E649" s="126"/>
      <c r="F649" s="126"/>
      <c r="G649" s="125"/>
      <c r="H649" s="125"/>
      <c r="I649" s="125"/>
      <c r="J649" s="127">
        <f>J650</f>
        <v>896</v>
      </c>
      <c r="K649" s="127">
        <f>K650</f>
        <v>796.8</v>
      </c>
      <c r="L649" s="127"/>
      <c r="M649" s="124">
        <f>M650</f>
        <v>647.4</v>
      </c>
      <c r="N649" s="124">
        <f>N650</f>
        <v>500</v>
      </c>
      <c r="O649" s="124">
        <f t="shared" ref="O649:R649" si="85">O650</f>
        <v>531.20000000000005</v>
      </c>
      <c r="P649" s="124">
        <f t="shared" si="85"/>
        <v>500</v>
      </c>
      <c r="Q649" s="124">
        <f t="shared" si="85"/>
        <v>500</v>
      </c>
      <c r="R649" s="124">
        <f t="shared" si="85"/>
        <v>500</v>
      </c>
    </row>
    <row r="650" spans="1:18" ht="12" customHeight="1" outlineLevel="1">
      <c r="A650" s="548">
        <v>633006</v>
      </c>
      <c r="B650" s="130" t="s">
        <v>440</v>
      </c>
      <c r="C650" s="50"/>
      <c r="D650" s="126"/>
      <c r="E650" s="126"/>
      <c r="F650" s="126"/>
      <c r="G650" s="125"/>
      <c r="H650" s="125"/>
      <c r="I650" s="125"/>
      <c r="J650" s="125">
        <v>896</v>
      </c>
      <c r="K650" s="125">
        <v>796.8</v>
      </c>
      <c r="L650" s="125"/>
      <c r="M650" s="125">
        <v>647.4</v>
      </c>
      <c r="N650" s="125">
        <v>500</v>
      </c>
      <c r="O650" s="125">
        <v>531.20000000000005</v>
      </c>
      <c r="P650" s="125">
        <v>500</v>
      </c>
      <c r="Q650" s="125">
        <v>500</v>
      </c>
      <c r="R650" s="125">
        <v>500</v>
      </c>
    </row>
    <row r="651" spans="1:18" ht="12" customHeight="1" outlineLevel="1">
      <c r="A651" s="509" t="s">
        <v>609</v>
      </c>
      <c r="B651" s="130"/>
      <c r="C651" s="50"/>
      <c r="D651" s="126"/>
      <c r="E651" s="126"/>
      <c r="F651" s="126"/>
      <c r="G651" s="125"/>
      <c r="H651" s="125"/>
      <c r="I651" s="125"/>
      <c r="J651" s="124"/>
      <c r="K651" s="124"/>
      <c r="L651" s="124"/>
      <c r="M651" s="124">
        <f>SUM(M652:M654)</f>
        <v>1984.3899999999999</v>
      </c>
      <c r="N651" s="124">
        <f>SUM(N652:N654)</f>
        <v>3903</v>
      </c>
      <c r="O651" s="124">
        <f>SUM(O652:O654)</f>
        <v>1866.69</v>
      </c>
      <c r="P651" s="124"/>
      <c r="Q651" s="124"/>
      <c r="R651" s="124"/>
    </row>
    <row r="652" spans="1:18" ht="12" customHeight="1" outlineLevel="1">
      <c r="A652" s="548">
        <v>611</v>
      </c>
      <c r="B652" s="130" t="s">
        <v>606</v>
      </c>
      <c r="C652" s="50"/>
      <c r="D652" s="126"/>
      <c r="E652" s="126"/>
      <c r="F652" s="126"/>
      <c r="G652" s="125"/>
      <c r="H652" s="125"/>
      <c r="I652" s="125"/>
      <c r="J652" s="125"/>
      <c r="K652" s="125"/>
      <c r="L652" s="125"/>
      <c r="M652" s="125">
        <v>1470.54</v>
      </c>
      <c r="N652" s="125">
        <v>2892</v>
      </c>
      <c r="O652" s="125">
        <v>1475.57</v>
      </c>
      <c r="P652" s="125"/>
      <c r="Q652" s="125"/>
      <c r="R652" s="2"/>
    </row>
    <row r="653" spans="1:18" ht="12" customHeight="1" outlineLevel="1">
      <c r="A653" s="548">
        <v>620</v>
      </c>
      <c r="B653" s="130" t="s">
        <v>607</v>
      </c>
      <c r="C653" s="50"/>
      <c r="D653" s="126"/>
      <c r="E653" s="126"/>
      <c r="F653" s="126"/>
      <c r="G653" s="125"/>
      <c r="H653" s="125"/>
      <c r="I653" s="125"/>
      <c r="J653" s="125"/>
      <c r="K653" s="125"/>
      <c r="L653" s="125"/>
      <c r="M653" s="125">
        <v>513.85</v>
      </c>
      <c r="N653" s="125">
        <v>1011</v>
      </c>
      <c r="O653" s="125">
        <v>391.12</v>
      </c>
      <c r="P653" s="125"/>
      <c r="Q653" s="125"/>
      <c r="R653" s="2"/>
    </row>
    <row r="654" spans="1:18" ht="12" customHeight="1" outlineLevel="1">
      <c r="A654" s="548">
        <v>642</v>
      </c>
      <c r="B654" s="130" t="s">
        <v>608</v>
      </c>
      <c r="C654" s="50"/>
      <c r="D654" s="126"/>
      <c r="E654" s="126"/>
      <c r="F654" s="126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2"/>
    </row>
    <row r="655" spans="1:18" ht="12" customHeight="1" outlineLevel="1">
      <c r="A655" s="509" t="s">
        <v>569</v>
      </c>
      <c r="B655" s="130"/>
      <c r="C655" s="50"/>
      <c r="D655" s="126"/>
      <c r="E655" s="126"/>
      <c r="F655" s="126"/>
      <c r="G655" s="125"/>
      <c r="H655" s="125"/>
      <c r="I655" s="125"/>
      <c r="J655" s="125"/>
      <c r="K655" s="124">
        <f>SUM(K656:K657)</f>
        <v>1950</v>
      </c>
      <c r="L655" s="124"/>
      <c r="M655" s="124">
        <f>SUM(M656:M657)</f>
        <v>2100</v>
      </c>
      <c r="N655" s="124">
        <f t="shared" ref="N655:R655" si="86">SUM(N656:N657)</f>
        <v>0</v>
      </c>
      <c r="O655" s="124">
        <f>SUM(O656:O657)</f>
        <v>2550</v>
      </c>
      <c r="P655" s="124">
        <f t="shared" si="86"/>
        <v>5250</v>
      </c>
      <c r="Q655" s="124">
        <f t="shared" si="86"/>
        <v>2550</v>
      </c>
      <c r="R655" s="124">
        <f t="shared" si="86"/>
        <v>2550</v>
      </c>
    </row>
    <row r="656" spans="1:18" ht="12" customHeight="1" outlineLevel="1">
      <c r="A656" s="548">
        <v>637002</v>
      </c>
      <c r="B656" s="130" t="s">
        <v>549</v>
      </c>
      <c r="C656" s="50"/>
      <c r="D656" s="126"/>
      <c r="E656" s="126"/>
      <c r="F656" s="126"/>
      <c r="G656" s="125"/>
      <c r="H656" s="125"/>
      <c r="I656" s="125"/>
      <c r="J656" s="125"/>
      <c r="K656" s="125">
        <v>624</v>
      </c>
      <c r="L656" s="125"/>
      <c r="M656" s="125">
        <v>756</v>
      </c>
      <c r="N656" s="125"/>
      <c r="O656" s="125">
        <v>968</v>
      </c>
      <c r="P656" s="125">
        <v>2000</v>
      </c>
      <c r="Q656" s="125">
        <v>1000</v>
      </c>
      <c r="R656" s="2">
        <v>1000</v>
      </c>
    </row>
    <row r="657" spans="1:18" ht="12" customHeight="1" outlineLevel="1">
      <c r="A657" s="548">
        <v>637007</v>
      </c>
      <c r="B657" s="130" t="s">
        <v>47</v>
      </c>
      <c r="C657" s="50"/>
      <c r="D657" s="126"/>
      <c r="E657" s="126"/>
      <c r="F657" s="126"/>
      <c r="G657" s="125"/>
      <c r="H657" s="125"/>
      <c r="I657" s="125"/>
      <c r="J657" s="125"/>
      <c r="K657" s="125">
        <v>1326</v>
      </c>
      <c r="L657" s="125"/>
      <c r="M657" s="125">
        <v>1344</v>
      </c>
      <c r="N657" s="125"/>
      <c r="O657" s="125">
        <v>1582</v>
      </c>
      <c r="P657" s="125">
        <v>3250</v>
      </c>
      <c r="Q657" s="125">
        <v>1550</v>
      </c>
      <c r="R657" s="2">
        <v>1550</v>
      </c>
    </row>
    <row r="658" spans="1:18" ht="12" customHeight="1" outlineLevel="1">
      <c r="A658" s="567" t="s">
        <v>660</v>
      </c>
      <c r="B658" s="130"/>
      <c r="C658" s="50"/>
      <c r="D658" s="126"/>
      <c r="E658" s="126"/>
      <c r="F658" s="126"/>
      <c r="G658" s="125"/>
      <c r="H658" s="125"/>
      <c r="I658" s="125"/>
      <c r="J658" s="125"/>
      <c r="K658" s="125"/>
      <c r="L658" s="125"/>
      <c r="M658" s="125"/>
      <c r="N658" s="125"/>
      <c r="O658" s="125"/>
      <c r="P658" s="124">
        <f>SUM(P659)</f>
        <v>2426</v>
      </c>
      <c r="Q658" s="124">
        <f t="shared" ref="Q658:R658" si="87">SUM(Q659)</f>
        <v>0</v>
      </c>
      <c r="R658" s="124">
        <f t="shared" si="87"/>
        <v>0</v>
      </c>
    </row>
    <row r="659" spans="1:18" ht="12" customHeight="1" outlineLevel="1">
      <c r="A659" s="548">
        <v>642013</v>
      </c>
      <c r="B659" s="130" t="s">
        <v>407</v>
      </c>
      <c r="C659" s="50"/>
      <c r="D659" s="126"/>
      <c r="E659" s="126"/>
      <c r="F659" s="126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>
        <v>2426</v>
      </c>
      <c r="Q659" s="125"/>
      <c r="R659" s="2"/>
    </row>
    <row r="660" spans="1:18" ht="12" customHeight="1" outlineLevel="1">
      <c r="A660" s="509" t="s">
        <v>503</v>
      </c>
      <c r="B660" s="288"/>
      <c r="C660" s="50"/>
      <c r="D660" s="126"/>
      <c r="E660" s="126"/>
      <c r="F660" s="126"/>
      <c r="G660" s="125"/>
      <c r="H660" s="125"/>
      <c r="I660" s="125"/>
      <c r="J660" s="124">
        <f t="shared" ref="J660:R660" si="88">SUM(J661:J667)</f>
        <v>2116</v>
      </c>
      <c r="K660" s="124">
        <f t="shared" si="88"/>
        <v>761.48</v>
      </c>
      <c r="L660" s="124">
        <f t="shared" si="88"/>
        <v>1140</v>
      </c>
      <c r="M660" s="124">
        <f t="shared" si="88"/>
        <v>1470</v>
      </c>
      <c r="N660" s="124">
        <f t="shared" si="88"/>
        <v>1500</v>
      </c>
      <c r="O660" s="124">
        <f t="shared" si="88"/>
        <v>2131</v>
      </c>
      <c r="P660" s="124">
        <f t="shared" si="88"/>
        <v>1390</v>
      </c>
      <c r="Q660" s="124">
        <f t="shared" si="88"/>
        <v>1140</v>
      </c>
      <c r="R660" s="124">
        <f t="shared" si="88"/>
        <v>1140</v>
      </c>
    </row>
    <row r="661" spans="1:18" ht="12" customHeight="1" outlineLevel="1">
      <c r="A661" s="392">
        <v>614</v>
      </c>
      <c r="B661" s="130" t="s">
        <v>378</v>
      </c>
      <c r="C661" s="50"/>
      <c r="D661" s="126"/>
      <c r="E661" s="126"/>
      <c r="F661" s="126"/>
      <c r="G661" s="125"/>
      <c r="H661" s="125"/>
      <c r="I661" s="125"/>
      <c r="J661" s="125">
        <v>500</v>
      </c>
      <c r="K661" s="125"/>
      <c r="L661" s="125">
        <v>400</v>
      </c>
      <c r="M661" s="125">
        <v>500</v>
      </c>
      <c r="N661" s="125">
        <v>400</v>
      </c>
      <c r="O661" s="125">
        <v>500</v>
      </c>
      <c r="P661" s="125">
        <v>400</v>
      </c>
      <c r="Q661" s="125">
        <v>400</v>
      </c>
      <c r="R661" s="2">
        <v>400</v>
      </c>
    </row>
    <row r="662" spans="1:18" ht="12" customHeight="1" outlineLevel="1">
      <c r="A662" s="392">
        <v>620</v>
      </c>
      <c r="B662" s="130" t="s">
        <v>517</v>
      </c>
      <c r="C662" s="50"/>
      <c r="D662" s="126"/>
      <c r="E662" s="126"/>
      <c r="F662" s="126"/>
      <c r="G662" s="125"/>
      <c r="H662" s="125"/>
      <c r="I662" s="125"/>
      <c r="J662" s="125">
        <v>176</v>
      </c>
      <c r="K662" s="125"/>
      <c r="L662" s="125">
        <v>140</v>
      </c>
      <c r="M662" s="125">
        <v>175</v>
      </c>
      <c r="N662" s="125">
        <v>140</v>
      </c>
      <c r="O662" s="125">
        <v>171</v>
      </c>
      <c r="P662" s="125">
        <v>140</v>
      </c>
      <c r="Q662" s="125">
        <v>140</v>
      </c>
      <c r="R662" s="125">
        <v>140</v>
      </c>
    </row>
    <row r="663" spans="1:18" ht="12" customHeight="1" outlineLevel="1">
      <c r="A663" s="548">
        <v>632001</v>
      </c>
      <c r="B663" s="130" t="s">
        <v>470</v>
      </c>
      <c r="C663" s="50"/>
      <c r="D663" s="126"/>
      <c r="E663" s="126"/>
      <c r="F663" s="126"/>
      <c r="G663" s="125"/>
      <c r="H663" s="125"/>
      <c r="I663" s="125"/>
      <c r="J663" s="125">
        <v>550</v>
      </c>
      <c r="K663" s="125">
        <v>260</v>
      </c>
      <c r="L663" s="125"/>
      <c r="M663" s="125"/>
      <c r="N663" s="125"/>
      <c r="O663" s="125"/>
      <c r="P663" s="125"/>
      <c r="Q663" s="125"/>
      <c r="R663" s="125"/>
    </row>
    <row r="664" spans="1:18" ht="12" customHeight="1" outlineLevel="1">
      <c r="A664" s="548">
        <v>633002</v>
      </c>
      <c r="B664" s="130" t="s">
        <v>89</v>
      </c>
      <c r="C664" s="50"/>
      <c r="D664" s="126"/>
      <c r="E664" s="126"/>
      <c r="F664" s="126"/>
      <c r="G664" s="125"/>
      <c r="H664" s="125"/>
      <c r="I664" s="125"/>
      <c r="J664" s="125"/>
      <c r="K664" s="125"/>
      <c r="L664" s="125">
        <v>300</v>
      </c>
      <c r="M664" s="125">
        <v>269.57</v>
      </c>
      <c r="N664" s="125"/>
      <c r="O664" s="125"/>
      <c r="P664" s="125"/>
      <c r="Q664" s="125"/>
      <c r="R664" s="125"/>
    </row>
    <row r="665" spans="1:18" ht="12" customHeight="1" outlineLevel="1">
      <c r="A665" s="548">
        <v>633006</v>
      </c>
      <c r="B665" s="130" t="s">
        <v>440</v>
      </c>
      <c r="C665" s="50"/>
      <c r="D665" s="126"/>
      <c r="E665" s="126"/>
      <c r="F665" s="126"/>
      <c r="G665" s="125"/>
      <c r="H665" s="125"/>
      <c r="I665" s="125"/>
      <c r="J665" s="125">
        <v>450</v>
      </c>
      <c r="K665" s="125">
        <v>221.64</v>
      </c>
      <c r="L665" s="125">
        <v>200</v>
      </c>
      <c r="M665" s="125">
        <v>525.42999999999995</v>
      </c>
      <c r="N665" s="125">
        <v>300</v>
      </c>
      <c r="O665" s="125">
        <v>800</v>
      </c>
      <c r="P665" s="125">
        <v>300</v>
      </c>
      <c r="Q665" s="125">
        <v>200</v>
      </c>
      <c r="R665" s="125">
        <v>200</v>
      </c>
    </row>
    <row r="666" spans="1:18" ht="12" customHeight="1" outlineLevel="1">
      <c r="A666" s="547">
        <v>633009</v>
      </c>
      <c r="B666" s="78" t="s">
        <v>598</v>
      </c>
      <c r="C666" s="50"/>
      <c r="D666" s="126"/>
      <c r="E666" s="126"/>
      <c r="F666" s="126"/>
      <c r="G666" s="125"/>
      <c r="H666" s="125"/>
      <c r="I666" s="125"/>
      <c r="J666" s="125">
        <v>440</v>
      </c>
      <c r="K666" s="125">
        <v>279.83999999999997</v>
      </c>
      <c r="L666" s="125">
        <v>100</v>
      </c>
      <c r="M666" s="125">
        <v>0</v>
      </c>
      <c r="N666" s="125">
        <v>660</v>
      </c>
      <c r="O666" s="125">
        <v>550</v>
      </c>
      <c r="P666" s="125">
        <v>300</v>
      </c>
      <c r="Q666" s="125">
        <v>200</v>
      </c>
      <c r="R666" s="125">
        <v>200</v>
      </c>
    </row>
    <row r="667" spans="1:18" ht="12" customHeight="1" outlineLevel="1">
      <c r="A667" s="547">
        <v>634004</v>
      </c>
      <c r="B667" s="78" t="s">
        <v>597</v>
      </c>
      <c r="C667" s="50"/>
      <c r="D667" s="126"/>
      <c r="E667" s="126"/>
      <c r="F667" s="126"/>
      <c r="G667" s="125"/>
      <c r="H667" s="125"/>
      <c r="I667" s="125"/>
      <c r="J667" s="125"/>
      <c r="K667" s="125"/>
      <c r="L667" s="125"/>
      <c r="M667" s="125"/>
      <c r="N667" s="125"/>
      <c r="O667" s="125">
        <v>110</v>
      </c>
      <c r="P667" s="125">
        <v>250</v>
      </c>
      <c r="Q667" s="125">
        <v>200</v>
      </c>
      <c r="R667" s="125">
        <v>200</v>
      </c>
    </row>
    <row r="668" spans="1:18" ht="12" customHeight="1">
      <c r="A668" s="546" t="s">
        <v>566</v>
      </c>
      <c r="B668" s="372"/>
      <c r="C668" s="287"/>
      <c r="D668" s="237">
        <v>10134</v>
      </c>
      <c r="E668" s="237">
        <v>408</v>
      </c>
      <c r="F668" s="200">
        <v>9863</v>
      </c>
      <c r="G668" s="321">
        <v>9889</v>
      </c>
      <c r="H668" s="321"/>
      <c r="I668" s="321">
        <v>11164</v>
      </c>
      <c r="J668" s="321">
        <f>SUM(J669:J688)</f>
        <v>13199.089999999998</v>
      </c>
      <c r="K668" s="321">
        <f>SUM(K669,K670,K673,K675,K677,K678,K683,K684,K685,K687,K688)</f>
        <v>16894.27</v>
      </c>
      <c r="L668" s="321">
        <f>SUM(L669:L687)</f>
        <v>17760</v>
      </c>
      <c r="M668" s="321">
        <f>SUM(M669:M687)</f>
        <v>19079.470000000005</v>
      </c>
      <c r="N668" s="321">
        <f>SUM(N669:N685)</f>
        <v>19225</v>
      </c>
      <c r="O668" s="321">
        <f t="shared" ref="O668:R668" si="89">SUM(O669:O685)</f>
        <v>19225</v>
      </c>
      <c r="P668" s="321">
        <f t="shared" si="89"/>
        <v>20860</v>
      </c>
      <c r="Q668" s="321">
        <f t="shared" si="89"/>
        <v>21859</v>
      </c>
      <c r="R668" s="321">
        <f t="shared" si="89"/>
        <v>22906</v>
      </c>
    </row>
    <row r="669" spans="1:18" ht="12" customHeight="1">
      <c r="A669" s="77"/>
      <c r="B669" s="78">
        <v>610</v>
      </c>
      <c r="C669" s="50" t="s">
        <v>523</v>
      </c>
      <c r="D669" s="229">
        <v>4423</v>
      </c>
      <c r="E669" s="229">
        <v>265</v>
      </c>
      <c r="F669" s="229">
        <v>6715</v>
      </c>
      <c r="G669" s="125">
        <v>6836</v>
      </c>
      <c r="H669" s="125"/>
      <c r="I669" s="125">
        <v>7899</v>
      </c>
      <c r="J669" s="125">
        <v>7874.08</v>
      </c>
      <c r="K669" s="125">
        <v>9826.34</v>
      </c>
      <c r="L669" s="125">
        <v>12446</v>
      </c>
      <c r="M669" s="125">
        <v>12380.35</v>
      </c>
      <c r="N669" s="125">
        <v>13450</v>
      </c>
      <c r="O669" s="303">
        <v>13450</v>
      </c>
      <c r="P669" s="303">
        <v>14460</v>
      </c>
      <c r="Q669" s="303">
        <v>15362</v>
      </c>
      <c r="R669" s="125">
        <v>16130</v>
      </c>
    </row>
    <row r="670" spans="1:18" ht="12" customHeight="1" outlineLevel="1">
      <c r="A670" s="77"/>
      <c r="B670" s="78">
        <v>620</v>
      </c>
      <c r="C670" s="50" t="s">
        <v>517</v>
      </c>
      <c r="D670" s="229">
        <v>2386</v>
      </c>
      <c r="E670" s="229">
        <v>93</v>
      </c>
      <c r="F670" s="229">
        <v>2448</v>
      </c>
      <c r="G670" s="125">
        <v>2453</v>
      </c>
      <c r="H670" s="125"/>
      <c r="I670" s="125">
        <v>2952</v>
      </c>
      <c r="J670" s="125">
        <v>3308.22</v>
      </c>
      <c r="K670" s="125">
        <v>4113.24</v>
      </c>
      <c r="L670" s="125">
        <v>4356</v>
      </c>
      <c r="M670" s="125">
        <v>4358.1000000000004</v>
      </c>
      <c r="N670" s="125">
        <v>4710</v>
      </c>
      <c r="O670" s="303">
        <v>4710</v>
      </c>
      <c r="P670" s="303">
        <v>5120</v>
      </c>
      <c r="Q670" s="303">
        <v>5377</v>
      </c>
      <c r="R670" s="125">
        <v>5646</v>
      </c>
    </row>
    <row r="671" spans="1:18" ht="12" hidden="1" customHeight="1" outlineLevel="1">
      <c r="A671" s="77"/>
      <c r="B671" s="78"/>
      <c r="C671" s="50"/>
      <c r="D671" s="229">
        <v>1284</v>
      </c>
      <c r="E671" s="229"/>
      <c r="F671" s="229">
        <v>2578</v>
      </c>
      <c r="G671" s="125"/>
      <c r="H671" s="125"/>
      <c r="I671" s="125"/>
      <c r="J671" s="125"/>
      <c r="K671" s="125"/>
      <c r="L671" s="125"/>
      <c r="M671" s="125"/>
      <c r="N671" s="125"/>
      <c r="O671" s="303"/>
      <c r="P671" s="303"/>
      <c r="Q671" s="303"/>
      <c r="R671" s="125"/>
    </row>
    <row r="672" spans="1:18" ht="12" hidden="1" customHeight="1" outlineLevel="1">
      <c r="A672" s="77"/>
      <c r="B672" s="49"/>
      <c r="C672" s="50"/>
      <c r="D672" s="229"/>
      <c r="E672" s="229"/>
      <c r="F672" s="229"/>
      <c r="G672" s="125"/>
      <c r="H672" s="125"/>
      <c r="I672" s="125"/>
      <c r="J672" s="125"/>
      <c r="K672" s="125"/>
      <c r="L672" s="125"/>
      <c r="M672" s="125"/>
      <c r="N672" s="125"/>
      <c r="O672" s="303"/>
      <c r="P672" s="303"/>
      <c r="Q672" s="303"/>
      <c r="R672" s="125"/>
    </row>
    <row r="673" spans="1:18" ht="12" customHeight="1" outlineLevel="1">
      <c r="A673" s="77"/>
      <c r="B673" s="49">
        <v>633001</v>
      </c>
      <c r="C673" s="50" t="s">
        <v>88</v>
      </c>
      <c r="D673" s="229"/>
      <c r="E673" s="229"/>
      <c r="F673" s="229"/>
      <c r="G673" s="125"/>
      <c r="H673" s="125"/>
      <c r="I673" s="125"/>
      <c r="J673" s="125">
        <v>119</v>
      </c>
      <c r="K673" s="125">
        <v>182</v>
      </c>
      <c r="L673" s="125"/>
      <c r="M673" s="125">
        <v>1381.7</v>
      </c>
      <c r="N673" s="125"/>
      <c r="O673" s="303"/>
      <c r="P673" s="303"/>
      <c r="Q673" s="303"/>
      <c r="R673" s="125"/>
    </row>
    <row r="674" spans="1:18" ht="12" customHeight="1" outlineLevel="1">
      <c r="A674" s="77"/>
      <c r="B674" s="49">
        <v>633002</v>
      </c>
      <c r="C674" s="50" t="s">
        <v>89</v>
      </c>
      <c r="D674" s="229"/>
      <c r="E674" s="229"/>
      <c r="F674" s="229"/>
      <c r="G674" s="125"/>
      <c r="H674" s="125"/>
      <c r="I674" s="125"/>
      <c r="J674" s="125"/>
      <c r="K674" s="125"/>
      <c r="L674" s="125"/>
      <c r="M674" s="125">
        <v>344.4</v>
      </c>
      <c r="N674" s="125"/>
      <c r="O674" s="303"/>
      <c r="P674" s="303"/>
      <c r="Q674" s="303"/>
      <c r="R674" s="125"/>
    </row>
    <row r="675" spans="1:18" ht="12" customHeight="1" outlineLevel="1">
      <c r="A675" s="77"/>
      <c r="B675" s="49">
        <v>633006</v>
      </c>
      <c r="C675" s="50" t="s">
        <v>440</v>
      </c>
      <c r="D675" s="229">
        <v>25</v>
      </c>
      <c r="E675" s="229">
        <v>0</v>
      </c>
      <c r="F675" s="229">
        <v>207</v>
      </c>
      <c r="G675" s="125">
        <v>69</v>
      </c>
      <c r="H675" s="125"/>
      <c r="I675" s="125">
        <v>60</v>
      </c>
      <c r="J675" s="125">
        <v>356.98</v>
      </c>
      <c r="K675" s="125">
        <v>108.63</v>
      </c>
      <c r="L675" s="125">
        <v>150</v>
      </c>
      <c r="M675" s="125">
        <v>61.56</v>
      </c>
      <c r="N675" s="125">
        <v>200</v>
      </c>
      <c r="O675" s="125">
        <v>200</v>
      </c>
      <c r="P675" s="125">
        <v>200</v>
      </c>
      <c r="Q675" s="125">
        <v>200</v>
      </c>
      <c r="R675" s="125">
        <v>200</v>
      </c>
    </row>
    <row r="676" spans="1:18" ht="12" hidden="1" customHeight="1" outlineLevel="1">
      <c r="A676" s="77"/>
      <c r="B676" s="49">
        <v>635</v>
      </c>
      <c r="C676" s="50" t="s">
        <v>384</v>
      </c>
      <c r="D676" s="229"/>
      <c r="E676" s="229"/>
      <c r="F676" s="229"/>
      <c r="G676" s="125"/>
      <c r="H676" s="125"/>
      <c r="I676" s="125"/>
      <c r="J676" s="125"/>
      <c r="K676" s="125">
        <v>29.4</v>
      </c>
      <c r="L676" s="125"/>
      <c r="M676" s="125"/>
      <c r="N676" s="125"/>
      <c r="O676" s="303"/>
      <c r="P676" s="303"/>
      <c r="Q676" s="303"/>
      <c r="R676" s="125"/>
    </row>
    <row r="677" spans="1:18" ht="12" customHeight="1" outlineLevel="1">
      <c r="A677" s="77"/>
      <c r="B677" s="49">
        <v>633009</v>
      </c>
      <c r="C677" s="50" t="s">
        <v>533</v>
      </c>
      <c r="D677" s="229"/>
      <c r="E677" s="229"/>
      <c r="F677" s="229"/>
      <c r="G677" s="125"/>
      <c r="H677" s="125"/>
      <c r="I677" s="125"/>
      <c r="J677" s="125">
        <v>0</v>
      </c>
      <c r="K677" s="125">
        <v>29.4</v>
      </c>
      <c r="L677" s="125">
        <v>120</v>
      </c>
      <c r="M677" s="125">
        <v>0</v>
      </c>
      <c r="N677" s="125">
        <v>100</v>
      </c>
      <c r="O677" s="125">
        <v>100</v>
      </c>
      <c r="P677" s="125">
        <v>100</v>
      </c>
      <c r="Q677" s="125">
        <v>100</v>
      </c>
      <c r="R677" s="125">
        <v>100</v>
      </c>
    </row>
    <row r="678" spans="1:18" ht="12" customHeight="1" outlineLevel="1">
      <c r="A678" s="77"/>
      <c r="B678" s="49">
        <v>637004</v>
      </c>
      <c r="C678" s="50" t="s">
        <v>103</v>
      </c>
      <c r="D678" s="229">
        <v>366</v>
      </c>
      <c r="E678" s="229">
        <v>13</v>
      </c>
      <c r="F678" s="229">
        <v>293</v>
      </c>
      <c r="G678" s="125">
        <v>223</v>
      </c>
      <c r="H678" s="125"/>
      <c r="I678" s="125">
        <v>253</v>
      </c>
      <c r="J678" s="125">
        <v>46.18</v>
      </c>
      <c r="K678" s="125">
        <v>46.2</v>
      </c>
      <c r="L678" s="125">
        <v>100</v>
      </c>
      <c r="M678" s="125">
        <v>46.2</v>
      </c>
      <c r="N678" s="125">
        <v>100</v>
      </c>
      <c r="O678" s="303">
        <v>100</v>
      </c>
      <c r="P678" s="303">
        <v>100</v>
      </c>
      <c r="Q678" s="303">
        <v>100</v>
      </c>
      <c r="R678" s="125">
        <v>100</v>
      </c>
    </row>
    <row r="679" spans="1:18" ht="12" hidden="1" customHeight="1" outlineLevel="1">
      <c r="A679" s="77"/>
      <c r="B679" s="49">
        <v>642</v>
      </c>
      <c r="C679" s="50" t="s">
        <v>254</v>
      </c>
      <c r="D679" s="229">
        <v>3</v>
      </c>
      <c r="E679" s="229"/>
      <c r="F679" s="229">
        <v>4</v>
      </c>
      <c r="G679" s="125"/>
      <c r="H679" s="125"/>
      <c r="I679" s="125"/>
      <c r="J679" s="125"/>
      <c r="K679" s="125"/>
      <c r="L679" s="125"/>
      <c r="M679" s="125"/>
      <c r="N679" s="125"/>
      <c r="O679" s="303"/>
      <c r="P679" s="303"/>
      <c r="Q679" s="303"/>
      <c r="R679" s="125"/>
    </row>
    <row r="680" spans="1:18" ht="12" hidden="1" customHeight="1" outlineLevel="1">
      <c r="A680" s="77"/>
      <c r="B680" s="49">
        <v>642</v>
      </c>
      <c r="C680" s="50" t="s">
        <v>340</v>
      </c>
      <c r="D680" s="229">
        <v>214</v>
      </c>
      <c r="E680" s="124">
        <v>18</v>
      </c>
      <c r="F680" s="229">
        <v>259</v>
      </c>
      <c r="G680" s="125"/>
      <c r="H680" s="125"/>
      <c r="I680" s="127"/>
      <c r="J680" s="127"/>
      <c r="K680" s="127"/>
      <c r="L680" s="127"/>
      <c r="M680" s="127"/>
      <c r="N680" s="127"/>
      <c r="O680" s="304"/>
      <c r="P680" s="304"/>
      <c r="Q680" s="304"/>
      <c r="R680" s="125"/>
    </row>
    <row r="681" spans="1:18" ht="12" hidden="1" customHeight="1" outlineLevel="1">
      <c r="A681" s="77"/>
      <c r="B681" s="49"/>
      <c r="C681" s="50" t="s">
        <v>341</v>
      </c>
      <c r="D681" s="124">
        <v>-262</v>
      </c>
      <c r="E681" s="124"/>
      <c r="F681" s="124"/>
      <c r="G681" s="127"/>
      <c r="H681" s="127"/>
      <c r="I681" s="127"/>
      <c r="J681" s="127"/>
      <c r="K681" s="127"/>
      <c r="L681" s="127"/>
      <c r="M681" s="127"/>
      <c r="N681" s="127"/>
      <c r="O681" s="304"/>
      <c r="P681" s="304"/>
      <c r="Q681" s="304"/>
      <c r="R681" s="125"/>
    </row>
    <row r="682" spans="1:18" s="238" customFormat="1" ht="12" hidden="1" customHeight="1" outlineLevel="1">
      <c r="A682" s="234"/>
      <c r="B682" s="235"/>
      <c r="C682" s="233"/>
      <c r="D682" s="236"/>
      <c r="E682" s="236"/>
      <c r="F682" s="237"/>
      <c r="G682" s="329"/>
      <c r="H682" s="329"/>
      <c r="I682" s="329"/>
      <c r="J682" s="329"/>
      <c r="K682" s="329"/>
      <c r="L682" s="329"/>
      <c r="M682" s="329"/>
      <c r="N682" s="329"/>
      <c r="O682" s="330"/>
      <c r="P682" s="330"/>
      <c r="Q682" s="330"/>
      <c r="R682" s="331"/>
    </row>
    <row r="683" spans="1:18" ht="12" customHeight="1" outlineLevel="1">
      <c r="A683" s="290"/>
      <c r="B683" s="103">
        <v>637014</v>
      </c>
      <c r="C683" s="50" t="s">
        <v>463</v>
      </c>
      <c r="D683" s="289"/>
      <c r="E683" s="289"/>
      <c r="F683" s="124"/>
      <c r="G683" s="127"/>
      <c r="H683" s="127"/>
      <c r="I683" s="127"/>
      <c r="J683" s="125">
        <v>167.58</v>
      </c>
      <c r="K683" s="125">
        <v>429.66</v>
      </c>
      <c r="L683" s="125">
        <v>480</v>
      </c>
      <c r="M683" s="125">
        <v>397.95</v>
      </c>
      <c r="N683" s="125">
        <v>550</v>
      </c>
      <c r="O683" s="125">
        <v>550</v>
      </c>
      <c r="P683" s="125">
        <v>550</v>
      </c>
      <c r="Q683" s="125">
        <v>550</v>
      </c>
      <c r="R683" s="125">
        <v>550</v>
      </c>
    </row>
    <row r="684" spans="1:18" ht="12" customHeight="1" outlineLevel="1">
      <c r="A684" s="290"/>
      <c r="B684" s="49">
        <v>637016</v>
      </c>
      <c r="C684" s="50" t="s">
        <v>439</v>
      </c>
      <c r="D684" s="289"/>
      <c r="E684" s="289"/>
      <c r="F684" s="124"/>
      <c r="G684" s="127"/>
      <c r="H684" s="127"/>
      <c r="I684" s="127"/>
      <c r="J684" s="125">
        <v>50.84</v>
      </c>
      <c r="K684" s="125">
        <v>82.6</v>
      </c>
      <c r="L684" s="125">
        <v>108</v>
      </c>
      <c r="M684" s="125">
        <v>109.21</v>
      </c>
      <c r="N684" s="125">
        <v>115</v>
      </c>
      <c r="O684" s="303">
        <v>115</v>
      </c>
      <c r="P684" s="303">
        <v>160</v>
      </c>
      <c r="Q684" s="303">
        <v>170</v>
      </c>
      <c r="R684" s="125">
        <v>180</v>
      </c>
    </row>
    <row r="685" spans="1:18" ht="12" customHeight="1" outlineLevel="1">
      <c r="A685" s="290"/>
      <c r="B685" s="49">
        <v>637027</v>
      </c>
      <c r="C685" s="50" t="s">
        <v>532</v>
      </c>
      <c r="D685" s="289"/>
      <c r="E685" s="289"/>
      <c r="F685" s="124"/>
      <c r="G685" s="127"/>
      <c r="H685" s="127"/>
      <c r="I685" s="127"/>
      <c r="J685" s="125">
        <v>1176</v>
      </c>
      <c r="K685" s="125">
        <v>672</v>
      </c>
      <c r="L685" s="125"/>
      <c r="M685" s="125"/>
      <c r="N685" s="125"/>
      <c r="O685" s="303"/>
      <c r="P685" s="303">
        <v>170</v>
      </c>
      <c r="Q685" s="303"/>
      <c r="R685" s="125"/>
    </row>
    <row r="686" spans="1:18" ht="12" hidden="1" customHeight="1" outlineLevel="1">
      <c r="A686" s="290"/>
      <c r="B686" s="49">
        <v>642</v>
      </c>
      <c r="C686" s="50" t="s">
        <v>407</v>
      </c>
      <c r="D686" s="289"/>
      <c r="E686" s="289"/>
      <c r="F686" s="124"/>
      <c r="G686" s="127"/>
      <c r="H686" s="127"/>
      <c r="I686" s="127"/>
      <c r="J686" s="125"/>
      <c r="K686" s="125"/>
      <c r="L686" s="125"/>
      <c r="M686" s="125"/>
      <c r="N686" s="125">
        <v>1360</v>
      </c>
      <c r="O686" s="303"/>
      <c r="P686" s="303"/>
      <c r="Q686" s="303"/>
      <c r="R686" s="125"/>
    </row>
    <row r="687" spans="1:18" ht="12" customHeight="1" outlineLevel="1">
      <c r="A687" s="290"/>
      <c r="B687" s="49">
        <v>642013</v>
      </c>
      <c r="C687" s="50" t="s">
        <v>499</v>
      </c>
      <c r="D687" s="289"/>
      <c r="E687" s="289"/>
      <c r="F687" s="124"/>
      <c r="G687" s="127"/>
      <c r="H687" s="127"/>
      <c r="I687" s="127"/>
      <c r="J687" s="125"/>
      <c r="K687" s="125">
        <v>1361</v>
      </c>
      <c r="L687" s="125"/>
      <c r="M687" s="125"/>
      <c r="N687" s="125"/>
      <c r="O687" s="303"/>
      <c r="P687" s="303"/>
      <c r="Q687" s="303"/>
      <c r="R687" s="125"/>
    </row>
    <row r="688" spans="1:18" ht="12" customHeight="1" outlineLevel="1">
      <c r="A688" s="290"/>
      <c r="B688" s="49">
        <v>642015</v>
      </c>
      <c r="C688" s="50" t="s">
        <v>573</v>
      </c>
      <c r="D688" s="289"/>
      <c r="E688" s="289"/>
      <c r="F688" s="124"/>
      <c r="G688" s="127"/>
      <c r="H688" s="127"/>
      <c r="I688" s="127"/>
      <c r="J688" s="125">
        <v>100.21</v>
      </c>
      <c r="K688" s="125">
        <v>43.2</v>
      </c>
      <c r="L688" s="125"/>
      <c r="M688" s="125"/>
      <c r="N688" s="125"/>
      <c r="O688" s="303"/>
      <c r="P688" s="303"/>
      <c r="Q688" s="303"/>
      <c r="R688" s="125"/>
    </row>
    <row r="689" spans="1:18" ht="12" customHeight="1" outlineLevel="1">
      <c r="A689" s="290"/>
      <c r="B689" s="49" t="s">
        <v>605</v>
      </c>
      <c r="C689" s="50"/>
      <c r="D689" s="289"/>
      <c r="E689" s="289"/>
      <c r="F689" s="124"/>
      <c r="G689" s="127"/>
      <c r="H689" s="127"/>
      <c r="I689" s="127"/>
      <c r="J689" s="125"/>
      <c r="K689" s="125"/>
      <c r="L689" s="125"/>
      <c r="M689" s="125">
        <v>843</v>
      </c>
      <c r="N689" s="125"/>
      <c r="O689" s="303"/>
      <c r="P689" s="303"/>
      <c r="Q689" s="303"/>
      <c r="R689" s="125"/>
    </row>
    <row r="690" spans="1:18" ht="12" customHeight="1" outlineLevel="1">
      <c r="A690" s="371" t="s">
        <v>567</v>
      </c>
      <c r="B690" s="373"/>
      <c r="C690" s="239"/>
      <c r="D690" s="237">
        <v>39184</v>
      </c>
      <c r="E690" s="237">
        <v>1385</v>
      </c>
      <c r="F690" s="237">
        <v>41923</v>
      </c>
      <c r="G690" s="321">
        <v>44455</v>
      </c>
      <c r="H690" s="321"/>
      <c r="I690" s="321">
        <v>46672</v>
      </c>
      <c r="J690" s="321">
        <f t="shared" ref="J690:M690" si="90">SUM(J691:J719)</f>
        <v>47495.900000000009</v>
      </c>
      <c r="K690" s="321">
        <f t="shared" si="90"/>
        <v>84271.01</v>
      </c>
      <c r="L690" s="321">
        <f>SUM(L691:L712,L719)</f>
        <v>50315</v>
      </c>
      <c r="M690" s="321">
        <f t="shared" si="90"/>
        <v>98540.74</v>
      </c>
      <c r="N690" s="321">
        <f>SUM(N691,N692,N693,N694,N695,N696,N697,N699,N700,N701,N702,N706,N707,N708,N709,N710,N711,N712,N717,N719,N703)</f>
        <v>92018</v>
      </c>
      <c r="O690" s="321">
        <f>SUM(O691:O720)</f>
        <v>92018</v>
      </c>
      <c r="P690" s="321">
        <f>SUM(P691:P720)</f>
        <v>99833</v>
      </c>
      <c r="Q690" s="321">
        <f>SUM(Q691:Q719)</f>
        <v>101753</v>
      </c>
      <c r="R690" s="321">
        <f>SUM(R691:R719)</f>
        <v>104013</v>
      </c>
    </row>
    <row r="691" spans="1:18" ht="12" customHeight="1" outlineLevel="1">
      <c r="A691" s="77"/>
      <c r="B691" s="49">
        <v>610</v>
      </c>
      <c r="C691" s="50" t="s">
        <v>523</v>
      </c>
      <c r="D691" s="229">
        <v>16395</v>
      </c>
      <c r="E691" s="229">
        <v>529</v>
      </c>
      <c r="F691" s="229">
        <v>17100</v>
      </c>
      <c r="G691" s="125">
        <v>17006</v>
      </c>
      <c r="H691" s="125"/>
      <c r="I691" s="125">
        <v>21715</v>
      </c>
      <c r="J691" s="125">
        <v>22686.66</v>
      </c>
      <c r="K691" s="125">
        <v>25011.48</v>
      </c>
      <c r="L691" s="125">
        <v>26115</v>
      </c>
      <c r="M691" s="125">
        <v>28587.74</v>
      </c>
      <c r="N691" s="125">
        <v>28270</v>
      </c>
      <c r="O691" s="303">
        <v>28270</v>
      </c>
      <c r="P691" s="303">
        <v>33430</v>
      </c>
      <c r="Q691" s="303">
        <v>35200</v>
      </c>
      <c r="R691" s="125">
        <v>36860</v>
      </c>
    </row>
    <row r="692" spans="1:18" ht="12" customHeight="1" outlineLevel="1">
      <c r="A692" s="77"/>
      <c r="B692" s="49">
        <v>620</v>
      </c>
      <c r="C692" s="50" t="s">
        <v>517</v>
      </c>
      <c r="D692" s="229">
        <v>6339</v>
      </c>
      <c r="E692" s="229">
        <v>193</v>
      </c>
      <c r="F692" s="229">
        <v>6825</v>
      </c>
      <c r="G692" s="125">
        <v>9232</v>
      </c>
      <c r="H692" s="125"/>
      <c r="I692" s="125">
        <v>8126</v>
      </c>
      <c r="J692" s="125">
        <v>8303.07</v>
      </c>
      <c r="K692" s="125">
        <v>9447.39</v>
      </c>
      <c r="L692" s="125">
        <v>9350</v>
      </c>
      <c r="M692" s="125">
        <v>10220.19</v>
      </c>
      <c r="N692" s="125">
        <v>10100</v>
      </c>
      <c r="O692" s="303">
        <v>10100</v>
      </c>
      <c r="P692" s="303">
        <v>11920</v>
      </c>
      <c r="Q692" s="303">
        <v>12540</v>
      </c>
      <c r="R692" s="125">
        <v>13120</v>
      </c>
    </row>
    <row r="693" spans="1:18" ht="12" customHeight="1" outlineLevel="1">
      <c r="A693" s="77"/>
      <c r="B693" s="49">
        <v>631001</v>
      </c>
      <c r="C693" s="50" t="s">
        <v>317</v>
      </c>
      <c r="D693" s="229">
        <v>0</v>
      </c>
      <c r="E693" s="229">
        <v>1</v>
      </c>
      <c r="F693" s="229">
        <v>0</v>
      </c>
      <c r="G693" s="125"/>
      <c r="H693" s="125"/>
      <c r="I693" s="125">
        <v>6</v>
      </c>
      <c r="J693" s="125">
        <v>0</v>
      </c>
      <c r="K693" s="125">
        <v>6.3</v>
      </c>
      <c r="L693" s="125">
        <v>40</v>
      </c>
      <c r="M693" s="125">
        <v>18</v>
      </c>
      <c r="N693" s="125">
        <v>40</v>
      </c>
      <c r="O693" s="125">
        <v>40</v>
      </c>
      <c r="P693" s="125">
        <v>40</v>
      </c>
      <c r="Q693" s="125">
        <v>40</v>
      </c>
      <c r="R693" s="125">
        <v>40</v>
      </c>
    </row>
    <row r="694" spans="1:18" ht="12" customHeight="1" outlineLevel="1">
      <c r="A694" s="77"/>
      <c r="B694" s="49">
        <v>632001</v>
      </c>
      <c r="C694" s="50" t="s">
        <v>665</v>
      </c>
      <c r="D694" s="229">
        <v>10230</v>
      </c>
      <c r="E694" s="229">
        <v>322</v>
      </c>
      <c r="F694" s="229">
        <v>11942</v>
      </c>
      <c r="G694" s="125">
        <v>11239</v>
      </c>
      <c r="H694" s="125"/>
      <c r="I694" s="125">
        <v>11280</v>
      </c>
      <c r="J694" s="125">
        <v>9358.7900000000009</v>
      </c>
      <c r="K694" s="125">
        <v>6740.08</v>
      </c>
      <c r="L694" s="125">
        <v>7500</v>
      </c>
      <c r="M694" s="125">
        <v>7579.54</v>
      </c>
      <c r="N694" s="125">
        <v>7500</v>
      </c>
      <c r="O694" s="125">
        <v>7500</v>
      </c>
      <c r="P694" s="125">
        <v>7600</v>
      </c>
      <c r="Q694" s="125">
        <v>7600</v>
      </c>
      <c r="R694" s="125">
        <v>7600</v>
      </c>
    </row>
    <row r="695" spans="1:18" ht="12" customHeight="1" outlineLevel="1">
      <c r="A695" s="77"/>
      <c r="B695" s="49">
        <v>632002</v>
      </c>
      <c r="C695" s="50" t="s">
        <v>465</v>
      </c>
      <c r="D695" s="229"/>
      <c r="E695" s="229"/>
      <c r="F695" s="229"/>
      <c r="G695" s="125"/>
      <c r="H695" s="125"/>
      <c r="I695" s="125"/>
      <c r="J695" s="125">
        <v>351.7</v>
      </c>
      <c r="K695" s="125">
        <v>234.18</v>
      </c>
      <c r="L695" s="125">
        <v>290</v>
      </c>
      <c r="M695" s="125">
        <v>239.48</v>
      </c>
      <c r="N695" s="125">
        <v>300</v>
      </c>
      <c r="O695" s="303">
        <v>300</v>
      </c>
      <c r="P695" s="303">
        <v>300</v>
      </c>
      <c r="Q695" s="303">
        <v>300</v>
      </c>
      <c r="R695" s="125">
        <v>300</v>
      </c>
    </row>
    <row r="696" spans="1:18" ht="12" customHeight="1" outlineLevel="1">
      <c r="A696" s="77"/>
      <c r="B696" s="49">
        <v>632003</v>
      </c>
      <c r="C696" s="50" t="s">
        <v>594</v>
      </c>
      <c r="D696" s="229"/>
      <c r="E696" s="229"/>
      <c r="F696" s="229"/>
      <c r="G696" s="125"/>
      <c r="H696" s="125"/>
      <c r="I696" s="125"/>
      <c r="J696" s="125">
        <v>276.36</v>
      </c>
      <c r="K696" s="125">
        <v>243.07</v>
      </c>
      <c r="L696" s="125">
        <v>280</v>
      </c>
      <c r="M696" s="125">
        <v>30</v>
      </c>
      <c r="N696" s="125">
        <v>30</v>
      </c>
      <c r="O696" s="125">
        <v>30</v>
      </c>
      <c r="P696" s="125">
        <v>30</v>
      </c>
      <c r="Q696" s="125">
        <v>30</v>
      </c>
      <c r="R696" s="125">
        <v>30</v>
      </c>
    </row>
    <row r="697" spans="1:18" ht="12" customHeight="1" outlineLevel="1">
      <c r="A697" s="77"/>
      <c r="B697" s="49">
        <v>632005</v>
      </c>
      <c r="C697" s="50" t="s">
        <v>593</v>
      </c>
      <c r="D697" s="229"/>
      <c r="E697" s="229"/>
      <c r="F697" s="229"/>
      <c r="G697" s="125"/>
      <c r="H697" s="125"/>
      <c r="I697" s="125"/>
      <c r="J697" s="125"/>
      <c r="K697" s="125"/>
      <c r="L697" s="125"/>
      <c r="M697" s="125">
        <v>238.37</v>
      </c>
      <c r="N697" s="125">
        <v>250</v>
      </c>
      <c r="O697" s="125">
        <v>250</v>
      </c>
      <c r="P697" s="125">
        <v>255</v>
      </c>
      <c r="Q697" s="125">
        <v>255</v>
      </c>
      <c r="R697" s="125">
        <v>255</v>
      </c>
    </row>
    <row r="698" spans="1:18" ht="12" customHeight="1" outlineLevel="1">
      <c r="A698" s="77"/>
      <c r="B698" s="49">
        <v>633002</v>
      </c>
      <c r="C698" s="50" t="s">
        <v>89</v>
      </c>
      <c r="D698" s="229"/>
      <c r="E698" s="229"/>
      <c r="F698" s="229"/>
      <c r="G698" s="125"/>
      <c r="H698" s="125"/>
      <c r="I698" s="125"/>
      <c r="J698" s="125">
        <v>87.4</v>
      </c>
      <c r="K698" s="125"/>
      <c r="L698" s="125">
        <v>450</v>
      </c>
      <c r="M698" s="125">
        <v>250</v>
      </c>
      <c r="N698" s="125"/>
      <c r="O698" s="125"/>
      <c r="P698" s="125"/>
      <c r="Q698" s="125"/>
      <c r="R698" s="125"/>
    </row>
    <row r="699" spans="1:18" ht="12" customHeight="1" outlineLevel="1">
      <c r="A699" s="77"/>
      <c r="B699" s="49">
        <v>633004</v>
      </c>
      <c r="C699" s="50" t="s">
        <v>524</v>
      </c>
      <c r="D699" s="229"/>
      <c r="E699" s="229"/>
      <c r="F699" s="229"/>
      <c r="G699" s="125"/>
      <c r="H699" s="125"/>
      <c r="I699" s="125"/>
      <c r="J699" s="125">
        <v>2812</v>
      </c>
      <c r="K699" s="125">
        <v>49.9</v>
      </c>
      <c r="L699" s="125">
        <v>1500</v>
      </c>
      <c r="M699" s="125">
        <v>7746.2</v>
      </c>
      <c r="N699" s="125">
        <v>2000</v>
      </c>
      <c r="O699" s="125">
        <v>1895</v>
      </c>
      <c r="P699" s="125">
        <v>2500</v>
      </c>
      <c r="Q699" s="125">
        <v>2000</v>
      </c>
      <c r="R699" s="125">
        <v>2000</v>
      </c>
    </row>
    <row r="700" spans="1:18" ht="12" customHeight="1" outlineLevel="1">
      <c r="A700" s="77"/>
      <c r="B700" s="49">
        <v>633006</v>
      </c>
      <c r="C700" s="50" t="s">
        <v>534</v>
      </c>
      <c r="D700" s="229"/>
      <c r="E700" s="229"/>
      <c r="F700" s="229"/>
      <c r="G700" s="125"/>
      <c r="H700" s="125"/>
      <c r="I700" s="125"/>
      <c r="J700" s="125">
        <v>695.14</v>
      </c>
      <c r="K700" s="125">
        <v>809.57</v>
      </c>
      <c r="L700" s="125">
        <v>800</v>
      </c>
      <c r="M700" s="125">
        <v>2226.98</v>
      </c>
      <c r="N700" s="125">
        <v>800</v>
      </c>
      <c r="O700" s="125">
        <v>800</v>
      </c>
      <c r="P700" s="125">
        <v>850</v>
      </c>
      <c r="Q700" s="125">
        <v>850</v>
      </c>
      <c r="R700" s="125">
        <v>850</v>
      </c>
    </row>
    <row r="701" spans="1:18" ht="12" customHeight="1" outlineLevel="1">
      <c r="A701" s="77"/>
      <c r="B701" s="49">
        <v>633009</v>
      </c>
      <c r="C701" s="50" t="s">
        <v>519</v>
      </c>
      <c r="D701" s="229"/>
      <c r="E701" s="229"/>
      <c r="F701" s="229"/>
      <c r="G701" s="125"/>
      <c r="H701" s="125"/>
      <c r="I701" s="125"/>
      <c r="J701" s="125"/>
      <c r="K701" s="125">
        <v>0</v>
      </c>
      <c r="L701" s="125">
        <v>40</v>
      </c>
      <c r="M701" s="125">
        <v>0</v>
      </c>
      <c r="N701" s="125">
        <v>40</v>
      </c>
      <c r="O701" s="303">
        <v>40</v>
      </c>
      <c r="P701" s="303">
        <v>50</v>
      </c>
      <c r="Q701" s="303">
        <v>50</v>
      </c>
      <c r="R701" s="303">
        <v>50</v>
      </c>
    </row>
    <row r="702" spans="1:18" ht="12" customHeight="1" outlineLevel="1">
      <c r="A702" s="77"/>
      <c r="B702" s="49">
        <v>633010</v>
      </c>
      <c r="C702" s="50" t="s">
        <v>498</v>
      </c>
      <c r="D702" s="229"/>
      <c r="E702" s="229"/>
      <c r="F702" s="229"/>
      <c r="G702" s="125"/>
      <c r="H702" s="125"/>
      <c r="I702" s="125"/>
      <c r="J702" s="125">
        <v>151.21</v>
      </c>
      <c r="K702" s="125">
        <v>333.6</v>
      </c>
      <c r="L702" s="125">
        <v>200</v>
      </c>
      <c r="M702" s="125">
        <v>271.5</v>
      </c>
      <c r="N702" s="125">
        <v>250</v>
      </c>
      <c r="O702" s="125">
        <v>250</v>
      </c>
      <c r="P702" s="125">
        <v>250</v>
      </c>
      <c r="Q702" s="125">
        <v>250</v>
      </c>
      <c r="R702" s="125">
        <v>250</v>
      </c>
    </row>
    <row r="703" spans="1:18" ht="12" customHeight="1" outlineLevel="1">
      <c r="A703" s="77"/>
      <c r="B703" s="49">
        <v>633011</v>
      </c>
      <c r="C703" s="50" t="s">
        <v>115</v>
      </c>
      <c r="D703" s="229"/>
      <c r="E703" s="229"/>
      <c r="F703" s="229"/>
      <c r="G703" s="125"/>
      <c r="H703" s="125"/>
      <c r="I703" s="125"/>
      <c r="J703" s="125"/>
      <c r="K703" s="125">
        <v>36557.61</v>
      </c>
      <c r="L703" s="125"/>
      <c r="M703" s="125">
        <v>37150.949999999997</v>
      </c>
      <c r="N703" s="125">
        <v>38000</v>
      </c>
      <c r="O703" s="125">
        <v>38000</v>
      </c>
      <c r="P703" s="125">
        <v>38000</v>
      </c>
      <c r="Q703" s="125">
        <v>38000</v>
      </c>
      <c r="R703" s="125">
        <v>38000</v>
      </c>
    </row>
    <row r="704" spans="1:18" ht="12" customHeight="1" outlineLevel="1">
      <c r="A704" s="77"/>
      <c r="B704" s="49">
        <v>633018</v>
      </c>
      <c r="C704" s="50" t="s">
        <v>535</v>
      </c>
      <c r="D704" s="229"/>
      <c r="E704" s="229"/>
      <c r="F704" s="229"/>
      <c r="G704" s="125"/>
      <c r="H704" s="125"/>
      <c r="I704" s="125"/>
      <c r="J704" s="125">
        <v>0</v>
      </c>
      <c r="K704" s="125">
        <v>0</v>
      </c>
      <c r="L704" s="125">
        <v>120</v>
      </c>
      <c r="M704" s="125">
        <v>0</v>
      </c>
      <c r="N704" s="125"/>
      <c r="O704" s="125">
        <v>105</v>
      </c>
      <c r="P704" s="125">
        <v>260</v>
      </c>
      <c r="Q704" s="125">
        <v>260</v>
      </c>
      <c r="R704" s="125">
        <v>260</v>
      </c>
    </row>
    <row r="705" spans="1:18" ht="12" hidden="1" customHeight="1" outlineLevel="1">
      <c r="A705" s="77"/>
      <c r="B705" s="49">
        <v>633</v>
      </c>
      <c r="C705" s="50" t="s">
        <v>467</v>
      </c>
      <c r="D705" s="229">
        <v>1850</v>
      </c>
      <c r="E705" s="229">
        <v>110</v>
      </c>
      <c r="F705" s="229">
        <v>1780</v>
      </c>
      <c r="G705" s="125">
        <v>1480</v>
      </c>
      <c r="H705" s="125"/>
      <c r="I705" s="125">
        <v>1438</v>
      </c>
      <c r="J705" s="125"/>
      <c r="K705" s="125"/>
      <c r="L705" s="125"/>
      <c r="M705" s="125"/>
      <c r="N705" s="125"/>
      <c r="O705" s="303"/>
      <c r="P705" s="303"/>
      <c r="Q705" s="303"/>
      <c r="R705" s="125"/>
    </row>
    <row r="706" spans="1:18" ht="12" customHeight="1" outlineLevel="1">
      <c r="A706" s="77"/>
      <c r="B706" s="49">
        <v>635004</v>
      </c>
      <c r="C706" s="50" t="s">
        <v>528</v>
      </c>
      <c r="D706" s="229">
        <v>1040</v>
      </c>
      <c r="E706" s="229">
        <v>20</v>
      </c>
      <c r="F706" s="229">
        <v>90</v>
      </c>
      <c r="G706" s="125">
        <v>180</v>
      </c>
      <c r="H706" s="125"/>
      <c r="I706" s="125">
        <v>361</v>
      </c>
      <c r="J706" s="125">
        <v>281.97000000000003</v>
      </c>
      <c r="K706" s="125">
        <v>318.14</v>
      </c>
      <c r="L706" s="125">
        <v>400</v>
      </c>
      <c r="M706" s="125">
        <v>928.34</v>
      </c>
      <c r="N706" s="125">
        <v>800</v>
      </c>
      <c r="O706" s="125">
        <v>800</v>
      </c>
      <c r="P706" s="125">
        <v>800</v>
      </c>
      <c r="Q706" s="125">
        <v>800</v>
      </c>
      <c r="R706" s="125">
        <v>800</v>
      </c>
    </row>
    <row r="707" spans="1:18" ht="12" customHeight="1" outlineLevel="1">
      <c r="A707" s="77"/>
      <c r="B707" s="49">
        <v>637001</v>
      </c>
      <c r="C707" s="50" t="s">
        <v>521</v>
      </c>
      <c r="D707" s="229"/>
      <c r="E707" s="229"/>
      <c r="F707" s="229"/>
      <c r="G707" s="125"/>
      <c r="H707" s="125"/>
      <c r="I707" s="125"/>
      <c r="J707" s="125">
        <v>37</v>
      </c>
      <c r="K707" s="125">
        <v>20</v>
      </c>
      <c r="L707" s="125">
        <v>80</v>
      </c>
      <c r="M707" s="125">
        <v>45</v>
      </c>
      <c r="N707" s="125">
        <v>80</v>
      </c>
      <c r="O707" s="303">
        <v>80</v>
      </c>
      <c r="P707" s="303">
        <v>80</v>
      </c>
      <c r="Q707" s="303">
        <v>80</v>
      </c>
      <c r="R707" s="125">
        <v>80</v>
      </c>
    </row>
    <row r="708" spans="1:18" ht="12" customHeight="1" outlineLevel="1">
      <c r="A708" s="77"/>
      <c r="B708" s="49">
        <v>637004</v>
      </c>
      <c r="C708" s="50" t="s">
        <v>604</v>
      </c>
      <c r="D708" s="229"/>
      <c r="E708" s="229"/>
      <c r="F708" s="229"/>
      <c r="G708" s="125">
        <v>3151</v>
      </c>
      <c r="H708" s="125"/>
      <c r="I708" s="125">
        <v>3680</v>
      </c>
      <c r="J708" s="125">
        <v>1313.57</v>
      </c>
      <c r="K708" s="125">
        <v>1133.25</v>
      </c>
      <c r="L708" s="125">
        <v>1200</v>
      </c>
      <c r="M708" s="125">
        <v>1165.98</v>
      </c>
      <c r="N708" s="125">
        <v>1200</v>
      </c>
      <c r="O708" s="125">
        <v>1200</v>
      </c>
      <c r="P708" s="125">
        <v>1000</v>
      </c>
      <c r="Q708" s="125">
        <v>1000</v>
      </c>
      <c r="R708" s="125">
        <v>1000</v>
      </c>
    </row>
    <row r="709" spans="1:18" ht="12" customHeight="1" outlineLevel="1">
      <c r="A709" s="77"/>
      <c r="B709" s="49">
        <v>637012</v>
      </c>
      <c r="C709" s="50" t="s">
        <v>464</v>
      </c>
      <c r="D709" s="229"/>
      <c r="E709" s="229"/>
      <c r="F709" s="229"/>
      <c r="G709" s="125"/>
      <c r="H709" s="125"/>
      <c r="I709" s="125"/>
      <c r="J709" s="125">
        <v>277.62</v>
      </c>
      <c r="K709" s="125">
        <v>331.39</v>
      </c>
      <c r="L709" s="125">
        <v>320</v>
      </c>
      <c r="M709" s="125">
        <v>334.56</v>
      </c>
      <c r="N709" s="125">
        <v>320</v>
      </c>
      <c r="O709" s="125">
        <v>320</v>
      </c>
      <c r="P709" s="125">
        <v>360</v>
      </c>
      <c r="Q709" s="125">
        <v>360</v>
      </c>
      <c r="R709" s="125">
        <v>360</v>
      </c>
    </row>
    <row r="710" spans="1:18" ht="12" customHeight="1" outlineLevel="1">
      <c r="A710" s="77"/>
      <c r="B710" s="49">
        <v>637014</v>
      </c>
      <c r="C710" s="50" t="s">
        <v>463</v>
      </c>
      <c r="D710" s="229"/>
      <c r="E710" s="229"/>
      <c r="F710" s="229"/>
      <c r="G710" s="125"/>
      <c r="H710" s="125"/>
      <c r="I710" s="125"/>
      <c r="J710" s="125">
        <v>582.14</v>
      </c>
      <c r="K710" s="125">
        <v>990.36</v>
      </c>
      <c r="L710" s="125">
        <v>980</v>
      </c>
      <c r="M710" s="125">
        <v>911.38</v>
      </c>
      <c r="N710" s="125">
        <v>1000</v>
      </c>
      <c r="O710" s="125">
        <v>1000</v>
      </c>
      <c r="P710" s="125">
        <v>1000</v>
      </c>
      <c r="Q710" s="125">
        <v>1000</v>
      </c>
      <c r="R710" s="125">
        <v>1000</v>
      </c>
    </row>
    <row r="711" spans="1:18" ht="12" customHeight="1" outlineLevel="1">
      <c r="A711" s="77"/>
      <c r="B711" s="49">
        <v>637016</v>
      </c>
      <c r="C711" s="50" t="s">
        <v>439</v>
      </c>
      <c r="D711" s="229"/>
      <c r="E711" s="229"/>
      <c r="F711" s="229"/>
      <c r="G711" s="125"/>
      <c r="H711" s="125"/>
      <c r="I711" s="125"/>
      <c r="J711" s="125">
        <v>207.36</v>
      </c>
      <c r="K711" s="125">
        <v>223.42</v>
      </c>
      <c r="L711" s="125">
        <v>250</v>
      </c>
      <c r="M711" s="125">
        <v>239.03</v>
      </c>
      <c r="N711" s="125">
        <v>280</v>
      </c>
      <c r="O711" s="125">
        <v>280</v>
      </c>
      <c r="P711" s="125">
        <v>350</v>
      </c>
      <c r="Q711" s="125">
        <v>380</v>
      </c>
      <c r="R711" s="125">
        <v>400</v>
      </c>
    </row>
    <row r="712" spans="1:18" ht="12" customHeight="1" outlineLevel="1">
      <c r="A712" s="77"/>
      <c r="B712" s="49">
        <v>637027</v>
      </c>
      <c r="C712" s="50" t="s">
        <v>532</v>
      </c>
      <c r="D712" s="229"/>
      <c r="E712" s="229"/>
      <c r="F712" s="229"/>
      <c r="G712" s="125"/>
      <c r="H712" s="125"/>
      <c r="I712" s="125"/>
      <c r="J712" s="125">
        <v>0</v>
      </c>
      <c r="K712" s="125">
        <v>660.8</v>
      </c>
      <c r="L712" s="125">
        <v>300</v>
      </c>
      <c r="M712" s="125">
        <v>0</v>
      </c>
      <c r="N712" s="125">
        <v>300</v>
      </c>
      <c r="O712" s="303">
        <v>300</v>
      </c>
      <c r="P712" s="303">
        <v>300</v>
      </c>
      <c r="Q712" s="303">
        <v>300</v>
      </c>
      <c r="R712" s="125">
        <v>300</v>
      </c>
    </row>
    <row r="713" spans="1:18" ht="12" hidden="1" customHeight="1" outlineLevel="1">
      <c r="A713" s="77"/>
      <c r="B713" s="49">
        <v>642</v>
      </c>
      <c r="C713" s="50" t="s">
        <v>254</v>
      </c>
      <c r="D713" s="229">
        <v>2</v>
      </c>
      <c r="E713" s="229"/>
      <c r="F713" s="229">
        <v>3</v>
      </c>
      <c r="G713" s="125"/>
      <c r="H713" s="125"/>
      <c r="I713" s="125"/>
      <c r="J713" s="125"/>
      <c r="K713" s="125"/>
      <c r="L713" s="125">
        <v>300</v>
      </c>
      <c r="M713" s="125"/>
      <c r="N713" s="125"/>
      <c r="O713" s="303"/>
      <c r="P713" s="303"/>
      <c r="Q713" s="303"/>
      <c r="R713" s="125"/>
    </row>
    <row r="714" spans="1:18" ht="12" hidden="1" customHeight="1" collapsed="1">
      <c r="A714" s="77"/>
      <c r="B714" s="78"/>
      <c r="C714" s="50" t="s">
        <v>258</v>
      </c>
      <c r="D714" s="123">
        <v>-3400</v>
      </c>
      <c r="E714" s="232">
        <v>130</v>
      </c>
      <c r="F714" s="232">
        <v>-3300</v>
      </c>
      <c r="G714" s="127"/>
      <c r="H714" s="127"/>
      <c r="I714" s="127"/>
      <c r="J714" s="127"/>
      <c r="K714" s="127"/>
      <c r="L714" s="125"/>
      <c r="M714" s="127"/>
      <c r="N714" s="127"/>
      <c r="O714" s="304"/>
      <c r="P714" s="304"/>
      <c r="Q714" s="303"/>
      <c r="R714" s="125"/>
    </row>
    <row r="715" spans="1:18" ht="12" hidden="1" customHeight="1">
      <c r="A715" s="77"/>
      <c r="B715" s="78"/>
      <c r="C715" s="50" t="s">
        <v>326</v>
      </c>
      <c r="D715" s="123">
        <v>-239</v>
      </c>
      <c r="E715" s="232">
        <v>86</v>
      </c>
      <c r="F715" s="123"/>
      <c r="G715" s="127"/>
      <c r="H715" s="127"/>
      <c r="I715" s="127"/>
      <c r="J715" s="127"/>
      <c r="K715" s="127"/>
      <c r="L715" s="127"/>
      <c r="M715" s="127"/>
      <c r="N715" s="127"/>
      <c r="O715" s="304"/>
      <c r="P715" s="304"/>
      <c r="Q715" s="304"/>
      <c r="R715" s="125"/>
    </row>
    <row r="716" spans="1:18" ht="12" hidden="1" customHeight="1">
      <c r="A716" s="77"/>
      <c r="B716" s="78">
        <v>642</v>
      </c>
      <c r="C716" s="50" t="s">
        <v>407</v>
      </c>
      <c r="D716" s="123"/>
      <c r="E716" s="232"/>
      <c r="F716" s="123"/>
      <c r="G716" s="127"/>
      <c r="H716" s="127"/>
      <c r="I716" s="127"/>
      <c r="J716" s="127"/>
      <c r="K716" s="127"/>
      <c r="L716" s="127"/>
      <c r="M716" s="127"/>
      <c r="N716" s="125">
        <v>1035</v>
      </c>
      <c r="O716" s="303"/>
      <c r="P716" s="303"/>
      <c r="Q716" s="304"/>
      <c r="R716" s="125"/>
    </row>
    <row r="717" spans="1:18" ht="12" customHeight="1">
      <c r="A717" s="77"/>
      <c r="B717" s="49">
        <v>637035</v>
      </c>
      <c r="C717" s="50" t="s">
        <v>596</v>
      </c>
      <c r="D717" s="123"/>
      <c r="E717" s="232"/>
      <c r="F717" s="123"/>
      <c r="G717" s="127"/>
      <c r="H717" s="127"/>
      <c r="I717" s="127"/>
      <c r="J717" s="127"/>
      <c r="K717" s="127"/>
      <c r="L717" s="125"/>
      <c r="M717" s="125">
        <v>357.5</v>
      </c>
      <c r="N717" s="125">
        <v>358</v>
      </c>
      <c r="O717" s="125">
        <v>358</v>
      </c>
      <c r="P717" s="125">
        <v>358</v>
      </c>
      <c r="Q717" s="125">
        <v>358</v>
      </c>
      <c r="R717" s="125">
        <v>358</v>
      </c>
    </row>
    <row r="718" spans="1:18" ht="12" customHeight="1">
      <c r="A718" s="77"/>
      <c r="B718" s="49">
        <v>640013</v>
      </c>
      <c r="C718" s="50" t="s">
        <v>499</v>
      </c>
      <c r="D718" s="123"/>
      <c r="E718" s="232"/>
      <c r="F718" s="123"/>
      <c r="G718" s="127"/>
      <c r="H718" s="127"/>
      <c r="I718" s="127"/>
      <c r="J718" s="127"/>
      <c r="K718" s="125">
        <v>1076</v>
      </c>
      <c r="L718" s="125"/>
      <c r="M718" s="125">
        <v>0</v>
      </c>
      <c r="N718" s="125"/>
      <c r="O718" s="303"/>
      <c r="P718" s="303"/>
      <c r="Q718" s="304"/>
      <c r="R718" s="125"/>
    </row>
    <row r="719" spans="1:18" ht="12" customHeight="1">
      <c r="A719" s="77"/>
      <c r="B719" s="78">
        <v>642015</v>
      </c>
      <c r="C719" s="50" t="s">
        <v>522</v>
      </c>
      <c r="D719" s="123"/>
      <c r="E719" s="232"/>
      <c r="F719" s="232">
        <v>60</v>
      </c>
      <c r="G719" s="125"/>
      <c r="H719" s="125"/>
      <c r="I719" s="125">
        <v>66</v>
      </c>
      <c r="J719" s="125">
        <v>73.91</v>
      </c>
      <c r="K719" s="125">
        <v>84.47</v>
      </c>
      <c r="L719" s="125">
        <v>100</v>
      </c>
      <c r="M719" s="125">
        <v>0</v>
      </c>
      <c r="N719" s="125">
        <v>100</v>
      </c>
      <c r="O719" s="125">
        <v>100</v>
      </c>
      <c r="P719" s="125">
        <v>100</v>
      </c>
      <c r="Q719" s="125">
        <v>100</v>
      </c>
      <c r="R719" s="125">
        <v>100</v>
      </c>
    </row>
    <row r="720" spans="1:18" ht="12" customHeight="1">
      <c r="A720" s="77"/>
      <c r="B720" s="78" t="s">
        <v>605</v>
      </c>
      <c r="C720" s="50"/>
      <c r="D720" s="123"/>
      <c r="E720" s="232"/>
      <c r="F720" s="232"/>
      <c r="G720" s="125"/>
      <c r="H720" s="125"/>
      <c r="I720" s="125"/>
      <c r="J720" s="125"/>
      <c r="K720" s="125"/>
      <c r="L720" s="125"/>
      <c r="M720" s="125">
        <v>8479</v>
      </c>
      <c r="N720" s="125"/>
      <c r="O720" s="125"/>
      <c r="P720" s="125"/>
      <c r="Q720" s="125"/>
      <c r="R720" s="125"/>
    </row>
    <row r="721" spans="1:18" ht="12" customHeight="1">
      <c r="A721" s="366" t="s">
        <v>568</v>
      </c>
      <c r="B721" s="367"/>
      <c r="C721" s="203"/>
      <c r="D721" s="200">
        <v>3144</v>
      </c>
      <c r="E721" s="200">
        <v>126</v>
      </c>
      <c r="F721" s="200">
        <v>2416</v>
      </c>
      <c r="G721" s="321">
        <v>2201</v>
      </c>
      <c r="H721" s="321"/>
      <c r="I721" s="321">
        <v>3850</v>
      </c>
      <c r="J721" s="321">
        <f>J730</f>
        <v>3968</v>
      </c>
      <c r="K721" s="321">
        <f>K730</f>
        <v>3699</v>
      </c>
      <c r="L721" s="321">
        <f>L730</f>
        <v>7500</v>
      </c>
      <c r="M721" s="321">
        <f>M730</f>
        <v>2696</v>
      </c>
      <c r="N721" s="321">
        <f>N730</f>
        <v>3000</v>
      </c>
      <c r="O721" s="321">
        <f t="shared" ref="O721:P721" si="91">O730</f>
        <v>2000</v>
      </c>
      <c r="P721" s="321">
        <f t="shared" si="91"/>
        <v>3000</v>
      </c>
      <c r="Q721" s="321">
        <f t="shared" ref="Q721:R721" si="92">Q730</f>
        <v>3000</v>
      </c>
      <c r="R721" s="321">
        <f t="shared" si="92"/>
        <v>3000</v>
      </c>
    </row>
    <row r="722" spans="1:18" ht="12" hidden="1" customHeight="1">
      <c r="A722" s="80"/>
      <c r="B722" s="86">
        <v>641</v>
      </c>
      <c r="C722" s="82" t="s">
        <v>52</v>
      </c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302"/>
      <c r="P722" s="302"/>
      <c r="Q722" s="302"/>
      <c r="R722" s="2"/>
    </row>
    <row r="723" spans="1:18" ht="12" hidden="1" customHeight="1" outlineLevel="1">
      <c r="A723" s="80" t="s">
        <v>24</v>
      </c>
      <c r="B723" s="78" t="s">
        <v>201</v>
      </c>
      <c r="C723" s="50" t="s">
        <v>116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08"/>
      <c r="P723" s="308"/>
      <c r="Q723" s="308"/>
      <c r="R723" s="2"/>
    </row>
    <row r="724" spans="1:18" ht="12" hidden="1" customHeight="1" outlineLevel="1">
      <c r="A724" s="80" t="s">
        <v>24</v>
      </c>
      <c r="B724" s="78" t="s">
        <v>202</v>
      </c>
      <c r="C724" s="50" t="s">
        <v>116</v>
      </c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08"/>
      <c r="P724" s="308"/>
      <c r="Q724" s="308"/>
      <c r="R724" s="2"/>
    </row>
    <row r="725" spans="1:18" ht="12" hidden="1" customHeight="1" collapsed="1">
      <c r="A725" s="77">
        <v>0</v>
      </c>
      <c r="B725" s="86">
        <v>637014</v>
      </c>
      <c r="C725" s="82" t="s">
        <v>330</v>
      </c>
      <c r="D725" s="88">
        <v>4194</v>
      </c>
      <c r="E725" s="88">
        <v>126</v>
      </c>
      <c r="F725" s="88">
        <v>60</v>
      </c>
      <c r="G725" s="88"/>
      <c r="H725" s="88"/>
      <c r="I725" s="88"/>
      <c r="J725" s="88"/>
      <c r="K725" s="88"/>
      <c r="L725" s="88"/>
      <c r="M725" s="88"/>
      <c r="N725" s="88"/>
      <c r="O725" s="309"/>
      <c r="P725" s="309"/>
      <c r="Q725" s="309"/>
      <c r="R725" s="2"/>
    </row>
    <row r="726" spans="1:18" ht="12" hidden="1" customHeight="1" outlineLevel="1">
      <c r="A726" s="90" t="s">
        <v>23</v>
      </c>
      <c r="B726" s="49" t="s">
        <v>203</v>
      </c>
      <c r="C726" s="50" t="s">
        <v>119</v>
      </c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08"/>
      <c r="P726" s="308"/>
      <c r="Q726" s="308"/>
      <c r="R726" s="2"/>
    </row>
    <row r="727" spans="1:18" ht="12" hidden="1" customHeight="1" outlineLevel="1">
      <c r="A727" s="225" t="s">
        <v>185</v>
      </c>
      <c r="B727" s="78" t="s">
        <v>203</v>
      </c>
      <c r="C727" s="50" t="s">
        <v>119</v>
      </c>
      <c r="D727" s="2">
        <v>500</v>
      </c>
      <c r="E727" s="2"/>
      <c r="F727" s="2">
        <v>520</v>
      </c>
      <c r="G727" s="2"/>
      <c r="H727" s="2"/>
      <c r="I727" s="2"/>
      <c r="J727" s="2"/>
      <c r="K727" s="2"/>
      <c r="L727" s="2"/>
      <c r="M727" s="2"/>
      <c r="N727" s="2"/>
      <c r="O727" s="308"/>
      <c r="P727" s="308"/>
      <c r="Q727" s="308"/>
      <c r="R727" s="2"/>
    </row>
    <row r="728" spans="1:18" ht="12" hidden="1" customHeight="1" outlineLevel="1">
      <c r="A728" s="225" t="s">
        <v>186</v>
      </c>
      <c r="B728" s="49" t="s">
        <v>203</v>
      </c>
      <c r="C728" s="50" t="s">
        <v>119</v>
      </c>
      <c r="D728" s="2">
        <v>250</v>
      </c>
      <c r="E728" s="2"/>
      <c r="F728" s="2">
        <v>270</v>
      </c>
      <c r="G728" s="2"/>
      <c r="H728" s="2"/>
      <c r="I728" s="2"/>
      <c r="J728" s="2"/>
      <c r="K728" s="2"/>
      <c r="L728" s="2"/>
      <c r="M728" s="2"/>
      <c r="N728" s="2"/>
      <c r="O728" s="308"/>
      <c r="P728" s="308"/>
      <c r="Q728" s="308"/>
      <c r="R728" s="2"/>
    </row>
    <row r="729" spans="1:18" ht="12" hidden="1" customHeight="1" outlineLevel="1">
      <c r="A729" s="225" t="s">
        <v>186</v>
      </c>
      <c r="B729" s="49" t="s">
        <v>204</v>
      </c>
      <c r="C729" s="50" t="s">
        <v>119</v>
      </c>
      <c r="D729" s="2">
        <v>150</v>
      </c>
      <c r="E729" s="2"/>
      <c r="F729" s="2">
        <v>170</v>
      </c>
      <c r="G729" s="2"/>
      <c r="H729" s="2"/>
      <c r="I729" s="2"/>
      <c r="J729" s="2"/>
      <c r="K729" s="2"/>
      <c r="L729" s="2"/>
      <c r="M729" s="2"/>
      <c r="N729" s="2"/>
      <c r="O729" s="308"/>
      <c r="P729" s="308"/>
      <c r="Q729" s="308"/>
      <c r="R729" s="118"/>
    </row>
    <row r="730" spans="1:18" ht="12" customHeight="1" outlineLevel="1">
      <c r="A730" s="225"/>
      <c r="B730" s="49">
        <v>637014</v>
      </c>
      <c r="C730" s="50" t="s">
        <v>536</v>
      </c>
      <c r="D730" s="2">
        <v>3144</v>
      </c>
      <c r="E730" s="2"/>
      <c r="F730" s="2">
        <v>2416</v>
      </c>
      <c r="G730" s="125">
        <v>2201</v>
      </c>
      <c r="H730" s="125"/>
      <c r="I730" s="125">
        <v>3850</v>
      </c>
      <c r="J730" s="125">
        <v>3968</v>
      </c>
      <c r="K730" s="125">
        <v>3699</v>
      </c>
      <c r="L730" s="125">
        <v>7500</v>
      </c>
      <c r="M730" s="125">
        <v>2696</v>
      </c>
      <c r="N730" s="125">
        <v>3000</v>
      </c>
      <c r="O730" s="125">
        <v>2000</v>
      </c>
      <c r="P730" s="125">
        <v>3000</v>
      </c>
      <c r="Q730" s="125">
        <v>3000</v>
      </c>
      <c r="R730" s="125">
        <v>3000</v>
      </c>
    </row>
    <row r="731" spans="1:18" ht="12" hidden="1" customHeight="1" outlineLevel="1">
      <c r="A731" s="254"/>
      <c r="B731" s="66"/>
      <c r="C731" s="67" t="s">
        <v>334</v>
      </c>
      <c r="D731" s="3"/>
      <c r="E731" s="3"/>
      <c r="F731" s="3">
        <v>56763</v>
      </c>
      <c r="G731" s="334"/>
      <c r="H731" s="334"/>
      <c r="I731" s="334"/>
      <c r="J731" s="334"/>
      <c r="K731" s="334"/>
      <c r="L731" s="334"/>
      <c r="M731" s="334"/>
      <c r="N731" s="334"/>
      <c r="O731" s="335"/>
      <c r="P731" s="335"/>
      <c r="Q731" s="335"/>
      <c r="R731" s="334"/>
    </row>
    <row r="732" spans="1:18" ht="12" hidden="1" customHeight="1" outlineLevel="1">
      <c r="A732" s="254"/>
      <c r="B732" s="66">
        <v>637014</v>
      </c>
      <c r="C732" s="67" t="s">
        <v>347</v>
      </c>
      <c r="D732" s="3">
        <v>3500</v>
      </c>
      <c r="E732" s="3">
        <v>126</v>
      </c>
      <c r="F732" s="3">
        <v>3500</v>
      </c>
      <c r="G732" s="334"/>
      <c r="H732" s="334"/>
      <c r="I732" s="334"/>
      <c r="J732" s="334"/>
      <c r="K732" s="334"/>
      <c r="L732" s="334"/>
      <c r="M732" s="334"/>
      <c r="N732" s="334"/>
      <c r="O732" s="335"/>
      <c r="P732" s="335"/>
      <c r="Q732" s="335"/>
      <c r="R732" s="334"/>
    </row>
    <row r="733" spans="1:18" ht="12" hidden="1" customHeight="1" outlineLevel="1">
      <c r="A733" s="254" t="s">
        <v>224</v>
      </c>
      <c r="B733" s="66"/>
      <c r="C733" s="67" t="s">
        <v>335</v>
      </c>
      <c r="D733" s="3">
        <v>16600</v>
      </c>
      <c r="E733" s="3"/>
      <c r="F733" s="3">
        <v>12500</v>
      </c>
      <c r="G733" s="334"/>
      <c r="H733" s="334"/>
      <c r="I733" s="334"/>
      <c r="J733" s="334"/>
      <c r="K733" s="334"/>
      <c r="L733" s="334"/>
      <c r="M733" s="334"/>
      <c r="N733" s="334"/>
      <c r="O733" s="335"/>
      <c r="P733" s="335"/>
      <c r="Q733" s="335"/>
      <c r="R733" s="334"/>
    </row>
    <row r="734" spans="1:18" ht="12" hidden="1" customHeight="1" outlineLevel="1">
      <c r="A734" s="254"/>
      <c r="B734" s="66"/>
      <c r="C734" s="67"/>
      <c r="D734" s="3"/>
      <c r="E734" s="3"/>
      <c r="F734" s="3"/>
      <c r="G734" s="334"/>
      <c r="H734" s="334"/>
      <c r="I734" s="334"/>
      <c r="J734" s="334"/>
      <c r="K734" s="334"/>
      <c r="L734" s="334"/>
      <c r="M734" s="334"/>
      <c r="N734" s="334"/>
      <c r="O734" s="335"/>
      <c r="P734" s="335"/>
      <c r="Q734" s="335"/>
      <c r="R734" s="334"/>
    </row>
    <row r="735" spans="1:18" ht="12" customHeight="1" outlineLevel="1">
      <c r="A735" s="254"/>
      <c r="B735" s="66"/>
      <c r="C735" s="67" t="s">
        <v>445</v>
      </c>
      <c r="D735" s="258"/>
      <c r="E735" s="3"/>
      <c r="F735" s="3"/>
      <c r="G735" s="334"/>
      <c r="H735" s="334"/>
      <c r="I735" s="334">
        <v>3005</v>
      </c>
      <c r="J735" s="334"/>
      <c r="K735" s="334"/>
      <c r="L735" s="334"/>
      <c r="M735" s="334"/>
      <c r="N735" s="334"/>
      <c r="O735" s="335"/>
      <c r="P735" s="335"/>
      <c r="Q735" s="335"/>
      <c r="R735" s="334"/>
    </row>
    <row r="736" spans="1:18" ht="12" customHeight="1" outlineLevel="1">
      <c r="A736" s="254"/>
      <c r="B736" s="66"/>
      <c r="C736" s="67" t="s">
        <v>446</v>
      </c>
      <c r="D736" s="258"/>
      <c r="E736" s="3"/>
      <c r="F736" s="3"/>
      <c r="G736" s="334"/>
      <c r="H736" s="334"/>
      <c r="I736" s="334"/>
      <c r="J736" s="334">
        <v>7877</v>
      </c>
      <c r="K736" s="334"/>
      <c r="L736" s="334"/>
      <c r="M736" s="334"/>
      <c r="N736" s="334"/>
      <c r="O736" s="335"/>
      <c r="P736" s="335"/>
      <c r="Q736" s="335"/>
      <c r="R736" s="334"/>
    </row>
    <row r="737" spans="1:18" ht="12" customHeight="1" outlineLevel="1">
      <c r="A737" s="532" t="s">
        <v>185</v>
      </c>
      <c r="B737" s="533"/>
      <c r="C737" s="534" t="s">
        <v>460</v>
      </c>
      <c r="D737" s="535">
        <v>760</v>
      </c>
      <c r="E737" s="536"/>
      <c r="F737" s="536"/>
      <c r="G737" s="536"/>
      <c r="H737" s="536"/>
      <c r="I737" s="536"/>
      <c r="J737" s="536"/>
      <c r="K737" s="536"/>
      <c r="L737" s="536"/>
      <c r="M737" s="536"/>
      <c r="N737" s="536"/>
      <c r="O737" s="541">
        <v>991.11</v>
      </c>
      <c r="P737" s="541">
        <v>200</v>
      </c>
      <c r="Q737" s="541">
        <v>200</v>
      </c>
      <c r="R737" s="538">
        <v>200</v>
      </c>
    </row>
    <row r="738" spans="1:18" ht="12" customHeight="1" outlineLevel="1">
      <c r="A738" s="532" t="s">
        <v>371</v>
      </c>
      <c r="B738" s="533"/>
      <c r="C738" s="534" t="s">
        <v>560</v>
      </c>
      <c r="D738" s="535">
        <v>5966</v>
      </c>
      <c r="E738" s="536"/>
      <c r="F738" s="538">
        <v>200</v>
      </c>
      <c r="G738" s="538"/>
      <c r="H738" s="538"/>
      <c r="I738" s="536"/>
      <c r="J738" s="538">
        <v>11834.225</v>
      </c>
      <c r="K738" s="538">
        <v>20125.310000000001</v>
      </c>
      <c r="L738" s="538">
        <v>2900</v>
      </c>
      <c r="M738" s="538">
        <v>23602.98</v>
      </c>
      <c r="N738" s="538">
        <v>26210</v>
      </c>
      <c r="O738" s="538">
        <v>31000</v>
      </c>
      <c r="P738" s="538">
        <v>6842</v>
      </c>
      <c r="Q738" s="538"/>
      <c r="R738" s="538"/>
    </row>
    <row r="739" spans="1:18" ht="12" hidden="1" customHeight="1" outlineLevel="1">
      <c r="A739" s="532" t="s">
        <v>350</v>
      </c>
      <c r="B739" s="533"/>
      <c r="C739" s="539" t="s">
        <v>351</v>
      </c>
      <c r="D739" s="540"/>
      <c r="E739" s="536"/>
      <c r="F739" s="536"/>
      <c r="G739" s="536"/>
      <c r="H739" s="536"/>
      <c r="I739" s="536"/>
      <c r="J739" s="536"/>
      <c r="K739" s="536"/>
      <c r="L739" s="536"/>
      <c r="M739" s="536"/>
      <c r="N739" s="536"/>
      <c r="O739" s="541"/>
      <c r="P739" s="537"/>
      <c r="Q739" s="537"/>
      <c r="R739" s="536"/>
    </row>
    <row r="740" spans="1:18" ht="12" customHeight="1" outlineLevel="1">
      <c r="A740" s="532" t="s">
        <v>395</v>
      </c>
      <c r="B740" s="533"/>
      <c r="C740" s="534" t="s">
        <v>379</v>
      </c>
      <c r="D740" s="535">
        <v>7</v>
      </c>
      <c r="E740" s="536"/>
      <c r="F740" s="538">
        <v>0</v>
      </c>
      <c r="G740" s="538">
        <v>500</v>
      </c>
      <c r="H740" s="538"/>
      <c r="I740" s="538">
        <v>126</v>
      </c>
      <c r="J740" s="538">
        <v>304.64999999999998</v>
      </c>
      <c r="K740" s="538">
        <v>403.82</v>
      </c>
      <c r="L740" s="538">
        <v>200</v>
      </c>
      <c r="M740" s="538">
        <v>0</v>
      </c>
      <c r="N740" s="538">
        <v>200</v>
      </c>
      <c r="O740" s="538"/>
      <c r="P740" s="538">
        <v>200</v>
      </c>
      <c r="Q740" s="538">
        <v>200</v>
      </c>
      <c r="R740" s="538">
        <v>200</v>
      </c>
    </row>
    <row r="741" spans="1:18" ht="12" customHeight="1" outlineLevel="1">
      <c r="A741" s="532" t="s">
        <v>396</v>
      </c>
      <c r="B741" s="533"/>
      <c r="C741" s="534" t="s">
        <v>385</v>
      </c>
      <c r="D741" s="535"/>
      <c r="E741" s="536"/>
      <c r="F741" s="538">
        <v>410</v>
      </c>
      <c r="G741" s="538"/>
      <c r="H741" s="538"/>
      <c r="I741" s="536"/>
      <c r="J741" s="536"/>
      <c r="K741" s="536"/>
      <c r="L741" s="536"/>
      <c r="M741" s="536"/>
      <c r="N741" s="536"/>
      <c r="O741" s="537"/>
      <c r="P741" s="537"/>
      <c r="Q741" s="537"/>
      <c r="R741" s="536"/>
    </row>
    <row r="742" spans="1:18" ht="12" customHeight="1" outlineLevel="1">
      <c r="A742" s="532" t="s">
        <v>397</v>
      </c>
      <c r="B742" s="533"/>
      <c r="C742" s="534" t="s">
        <v>394</v>
      </c>
      <c r="D742" s="535"/>
      <c r="E742" s="536"/>
      <c r="F742" s="538">
        <v>200</v>
      </c>
      <c r="G742" s="538"/>
      <c r="H742" s="538"/>
      <c r="I742" s="536"/>
      <c r="J742" s="536"/>
      <c r="K742" s="536"/>
      <c r="L742" s="536"/>
      <c r="M742" s="536"/>
      <c r="N742" s="536"/>
      <c r="O742" s="537"/>
      <c r="P742" s="537"/>
      <c r="Q742" s="541"/>
      <c r="R742" s="536"/>
    </row>
    <row r="743" spans="1:18" ht="12" customHeight="1" outlineLevel="1" thickBot="1">
      <c r="A743" s="532" t="s">
        <v>396</v>
      </c>
      <c r="B743" s="533"/>
      <c r="C743" s="534" t="s">
        <v>365</v>
      </c>
      <c r="D743" s="535"/>
      <c r="E743" s="536"/>
      <c r="F743" s="538">
        <v>3119</v>
      </c>
      <c r="G743" s="538"/>
      <c r="H743" s="538"/>
      <c r="I743" s="536"/>
      <c r="J743" s="536"/>
      <c r="K743" s="536"/>
      <c r="L743" s="536"/>
      <c r="M743" s="536"/>
      <c r="N743" s="536"/>
      <c r="O743" s="537"/>
      <c r="P743" s="537"/>
      <c r="Q743" s="541"/>
      <c r="R743" s="536"/>
    </row>
    <row r="744" spans="1:18" ht="12" hidden="1" customHeight="1" outlineLevel="1">
      <c r="A744" s="254" t="s">
        <v>398</v>
      </c>
      <c r="B744" s="66"/>
      <c r="C744" s="259" t="s">
        <v>366</v>
      </c>
      <c r="D744" s="255"/>
      <c r="E744" s="3"/>
      <c r="F744" s="277"/>
      <c r="G744" s="277">
        <v>3119</v>
      </c>
      <c r="H744" s="277"/>
      <c r="I744" s="3"/>
      <c r="J744" s="3"/>
      <c r="K744" s="3"/>
      <c r="L744" s="3"/>
      <c r="M744" s="3"/>
      <c r="N744" s="3"/>
      <c r="O744" s="310"/>
      <c r="P744" s="310"/>
      <c r="Q744" s="310"/>
      <c r="R744" s="332"/>
    </row>
    <row r="745" spans="1:18" ht="12" hidden="1" customHeight="1" outlineLevel="1" thickBot="1">
      <c r="A745" s="254"/>
      <c r="B745" s="66"/>
      <c r="C745" s="259" t="s">
        <v>345</v>
      </c>
      <c r="D745" s="255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10"/>
      <c r="P745" s="310"/>
      <c r="Q745" s="310"/>
      <c r="R745" s="2"/>
    </row>
    <row r="746" spans="1:18" ht="16.5" hidden="1" customHeight="1" collapsed="1" thickBot="1">
      <c r="A746" s="189" t="s">
        <v>26</v>
      </c>
      <c r="B746" s="190"/>
      <c r="C746" s="191"/>
      <c r="D746" s="192">
        <v>501898</v>
      </c>
      <c r="E746" s="192">
        <v>14120</v>
      </c>
      <c r="F746" s="192">
        <v>587662</v>
      </c>
      <c r="G746" s="192">
        <v>587271</v>
      </c>
      <c r="H746" s="192"/>
      <c r="I746" s="192"/>
      <c r="J746" s="192">
        <v>540141</v>
      </c>
      <c r="K746" s="192"/>
      <c r="L746" s="192"/>
      <c r="M746" s="192"/>
      <c r="N746" s="192"/>
      <c r="O746" s="311"/>
      <c r="P746" s="311"/>
      <c r="Q746" s="311">
        <v>552351</v>
      </c>
      <c r="R746" s="2"/>
    </row>
    <row r="747" spans="1:18" ht="16.5" hidden="1" customHeight="1">
      <c r="A747" s="279"/>
      <c r="B747" s="280"/>
      <c r="C747" s="281"/>
      <c r="D747" s="282"/>
      <c r="E747" s="282"/>
      <c r="F747" s="282"/>
      <c r="G747" s="282"/>
      <c r="H747" s="282"/>
      <c r="I747" s="282"/>
      <c r="J747" s="282"/>
      <c r="K747" s="282"/>
      <c r="L747" s="282"/>
      <c r="M747" s="282"/>
      <c r="N747" s="282"/>
      <c r="O747" s="312"/>
      <c r="P747" s="312"/>
      <c r="Q747" s="312"/>
      <c r="R747" s="2"/>
    </row>
    <row r="748" spans="1:18" ht="16.5" hidden="1" customHeight="1" thickBot="1">
      <c r="A748" s="134"/>
      <c r="B748" s="101"/>
      <c r="C748" s="102" t="s">
        <v>403</v>
      </c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52"/>
      <c r="P748" s="52"/>
      <c r="Q748" s="52"/>
      <c r="R748" s="118"/>
    </row>
    <row r="749" spans="1:18" ht="21" customHeight="1" thickTop="1">
      <c r="A749" s="178" t="s">
        <v>66</v>
      </c>
      <c r="B749" s="179"/>
      <c r="C749" s="180"/>
      <c r="D749" s="177"/>
      <c r="E749" s="177"/>
      <c r="F749" s="157"/>
      <c r="G749" s="297"/>
      <c r="H749" s="297"/>
      <c r="I749" s="297"/>
      <c r="J749" s="297"/>
      <c r="K749" s="297"/>
      <c r="L749" s="297"/>
      <c r="M749" s="297"/>
      <c r="N749" s="297"/>
      <c r="O749" s="313"/>
      <c r="P749" s="313"/>
      <c r="Q749" s="313"/>
      <c r="R749" s="333"/>
    </row>
    <row r="750" spans="1:18" ht="12" customHeight="1">
      <c r="A750" s="198"/>
      <c r="B750" s="194"/>
      <c r="C750" s="195"/>
      <c r="D750" s="196"/>
      <c r="E750" s="196"/>
      <c r="F750" s="196"/>
      <c r="G750" s="196"/>
      <c r="H750" s="196"/>
      <c r="I750" s="196"/>
      <c r="J750" s="196"/>
      <c r="K750" s="196"/>
      <c r="L750" s="196"/>
      <c r="M750" s="196"/>
      <c r="N750" s="196"/>
      <c r="O750" s="301"/>
      <c r="P750" s="301"/>
      <c r="Q750" s="301"/>
      <c r="R750" s="320"/>
    </row>
    <row r="751" spans="1:18" ht="12" hidden="1" customHeight="1">
      <c r="A751" s="57"/>
      <c r="B751" s="58" t="s">
        <v>259</v>
      </c>
      <c r="C751" s="56" t="s">
        <v>260</v>
      </c>
      <c r="D751" s="2">
        <v>40</v>
      </c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08"/>
      <c r="P751" s="308"/>
      <c r="Q751" s="308"/>
      <c r="R751" s="2"/>
    </row>
    <row r="752" spans="1:18" ht="12" hidden="1" customHeight="1">
      <c r="A752" s="57"/>
      <c r="B752" s="58">
        <v>717001</v>
      </c>
      <c r="C752" s="56" t="s">
        <v>261</v>
      </c>
      <c r="D752" s="2">
        <v>20</v>
      </c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08"/>
      <c r="P752" s="308"/>
      <c r="Q752" s="308"/>
      <c r="R752" s="2"/>
    </row>
    <row r="753" spans="1:18" ht="12" hidden="1" customHeight="1">
      <c r="A753" s="57"/>
      <c r="B753" s="58"/>
      <c r="C753" s="56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08"/>
      <c r="P753" s="308"/>
      <c r="Q753" s="308"/>
      <c r="R753" s="2"/>
    </row>
    <row r="754" spans="1:18" ht="12" hidden="1" customHeight="1">
      <c r="A754" s="240"/>
      <c r="B754" s="241" t="s">
        <v>265</v>
      </c>
      <c r="C754" s="242"/>
      <c r="D754" s="127">
        <v>0</v>
      </c>
      <c r="E754" s="127"/>
      <c r="F754" s="2"/>
      <c r="G754" s="2"/>
      <c r="H754" s="2"/>
      <c r="I754" s="2"/>
      <c r="J754" s="2"/>
      <c r="K754" s="2"/>
      <c r="L754" s="2"/>
      <c r="M754" s="2"/>
      <c r="N754" s="2"/>
      <c r="O754" s="308"/>
      <c r="P754" s="308"/>
      <c r="Q754" s="308"/>
      <c r="R754" s="2"/>
    </row>
    <row r="755" spans="1:18" ht="12" hidden="1" customHeight="1">
      <c r="A755" s="240"/>
      <c r="B755" s="58"/>
      <c r="C755" s="56" t="s">
        <v>262</v>
      </c>
      <c r="D755" s="2">
        <v>0</v>
      </c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08"/>
      <c r="P755" s="308"/>
      <c r="Q755" s="308"/>
      <c r="R755" s="2"/>
    </row>
    <row r="756" spans="1:18" ht="12" hidden="1" customHeight="1">
      <c r="A756" s="57"/>
      <c r="B756" s="58"/>
      <c r="C756" s="56" t="s">
        <v>263</v>
      </c>
      <c r="D756" s="2">
        <v>0</v>
      </c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08"/>
      <c r="P756" s="308"/>
      <c r="Q756" s="308"/>
      <c r="R756" s="2"/>
    </row>
    <row r="757" spans="1:18" ht="12" hidden="1" customHeight="1">
      <c r="A757" s="57"/>
      <c r="B757" s="58"/>
      <c r="C757" s="56" t="s">
        <v>264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08"/>
      <c r="P757" s="308"/>
      <c r="Q757" s="308"/>
      <c r="R757" s="2"/>
    </row>
    <row r="758" spans="1:18" ht="12" hidden="1" customHeight="1">
      <c r="A758" s="57" t="s">
        <v>336</v>
      </c>
      <c r="B758" s="58"/>
      <c r="C758" s="56"/>
      <c r="D758" s="2">
        <v>14528</v>
      </c>
      <c r="E758" s="2">
        <v>799</v>
      </c>
      <c r="F758" s="2">
        <v>0</v>
      </c>
      <c r="G758" s="2"/>
      <c r="H758" s="2"/>
      <c r="I758" s="2"/>
      <c r="J758" s="2"/>
      <c r="K758" s="2"/>
      <c r="L758" s="2"/>
      <c r="M758" s="2"/>
      <c r="N758" s="2"/>
      <c r="O758" s="308"/>
      <c r="P758" s="308"/>
      <c r="Q758" s="308"/>
      <c r="R758" s="2"/>
    </row>
    <row r="759" spans="1:18" ht="12" customHeight="1">
      <c r="A759" s="57"/>
      <c r="B759" s="58" t="s">
        <v>516</v>
      </c>
      <c r="C759" s="56"/>
      <c r="D759" s="2"/>
      <c r="E759" s="2"/>
      <c r="F759" s="2">
        <v>10890</v>
      </c>
      <c r="G759" s="2">
        <v>1700</v>
      </c>
      <c r="H759" s="2"/>
      <c r="I759" s="2">
        <v>5440</v>
      </c>
      <c r="J759" s="2">
        <v>2820</v>
      </c>
      <c r="K759" s="2">
        <v>3864</v>
      </c>
      <c r="L759" s="2">
        <v>12000</v>
      </c>
      <c r="M759" s="2">
        <v>5880</v>
      </c>
      <c r="N759" s="2">
        <v>6500</v>
      </c>
      <c r="O759" s="2">
        <v>860</v>
      </c>
      <c r="P759" s="2">
        <v>7000</v>
      </c>
      <c r="Q759" s="2">
        <v>5700</v>
      </c>
      <c r="R759" s="2">
        <v>2800</v>
      </c>
    </row>
    <row r="760" spans="1:18" ht="12" customHeight="1">
      <c r="A760" s="57"/>
      <c r="B760" s="58" t="s">
        <v>622</v>
      </c>
      <c r="C760" s="56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>
        <v>5000</v>
      </c>
      <c r="O760" s="308">
        <v>10050</v>
      </c>
      <c r="P760" s="308"/>
      <c r="Q760" s="308"/>
      <c r="R760" s="2"/>
    </row>
    <row r="761" spans="1:18" ht="12" customHeight="1">
      <c r="A761" s="57"/>
      <c r="B761" s="55" t="s">
        <v>461</v>
      </c>
      <c r="C761" s="56"/>
      <c r="D761" s="2">
        <v>808</v>
      </c>
      <c r="E761" s="2">
        <v>118</v>
      </c>
      <c r="F761" s="2">
        <v>0</v>
      </c>
      <c r="G761" s="2"/>
      <c r="H761" s="2"/>
      <c r="I761" s="2"/>
      <c r="J761" s="2"/>
      <c r="K761" s="2">
        <v>896.4</v>
      </c>
      <c r="L761" s="2">
        <v>3000</v>
      </c>
      <c r="M761" s="2">
        <v>0</v>
      </c>
      <c r="N761" s="2"/>
      <c r="O761" s="308"/>
      <c r="P761" s="308"/>
      <c r="Q761" s="308"/>
      <c r="R761" s="2"/>
    </row>
    <row r="762" spans="1:18" ht="12" hidden="1" customHeight="1">
      <c r="A762" s="193" t="s">
        <v>169</v>
      </c>
      <c r="B762" s="194"/>
      <c r="C762" s="204"/>
      <c r="D762" s="197"/>
      <c r="E762" s="197"/>
      <c r="F762" s="197"/>
      <c r="G762" s="197"/>
      <c r="H762" s="197"/>
      <c r="I762" s="197"/>
      <c r="J762" s="197"/>
      <c r="K762" s="197"/>
      <c r="L762" s="197"/>
      <c r="M762" s="197"/>
      <c r="N762" s="197"/>
      <c r="O762" s="305"/>
      <c r="P762" s="305"/>
      <c r="Q762" s="305"/>
      <c r="R762" s="2"/>
    </row>
    <row r="763" spans="1:18" ht="12" hidden="1" customHeight="1">
      <c r="A763" s="68"/>
      <c r="B763" s="69">
        <v>714004</v>
      </c>
      <c r="C763" s="70" t="s">
        <v>182</v>
      </c>
      <c r="D763" s="118">
        <v>1000</v>
      </c>
      <c r="E763" s="118"/>
      <c r="F763" s="118">
        <v>800</v>
      </c>
      <c r="G763" s="118"/>
      <c r="H763" s="118"/>
      <c r="I763" s="118"/>
      <c r="J763" s="118"/>
      <c r="K763" s="118"/>
      <c r="L763" s="118"/>
      <c r="M763" s="118"/>
      <c r="N763" s="118"/>
      <c r="O763" s="314"/>
      <c r="P763" s="314"/>
      <c r="Q763" s="314"/>
      <c r="R763" s="2"/>
    </row>
    <row r="764" spans="1:18" ht="12" hidden="1" customHeight="1">
      <c r="A764" s="193" t="s">
        <v>168</v>
      </c>
      <c r="B764" s="215"/>
      <c r="C764" s="216"/>
      <c r="D764" s="217"/>
      <c r="E764" s="217"/>
      <c r="F764" s="217"/>
      <c r="G764" s="217"/>
      <c r="H764" s="217"/>
      <c r="I764" s="217"/>
      <c r="J764" s="217"/>
      <c r="K764" s="217"/>
      <c r="L764" s="217"/>
      <c r="M764" s="217"/>
      <c r="N764" s="217"/>
      <c r="O764" s="315"/>
      <c r="P764" s="315"/>
      <c r="Q764" s="315"/>
      <c r="R764" s="2"/>
    </row>
    <row r="765" spans="1:18" ht="12" hidden="1" customHeight="1">
      <c r="A765" s="59"/>
      <c r="B765" s="60">
        <v>721006</v>
      </c>
      <c r="C765" s="61" t="s">
        <v>181</v>
      </c>
      <c r="D765" s="2">
        <v>2800</v>
      </c>
      <c r="E765" s="2"/>
      <c r="F765" s="2">
        <v>3000</v>
      </c>
      <c r="G765" s="2"/>
      <c r="H765" s="2"/>
      <c r="I765" s="2"/>
      <c r="J765" s="2"/>
      <c r="K765" s="2"/>
      <c r="L765" s="2"/>
      <c r="M765" s="2"/>
      <c r="N765" s="2"/>
      <c r="O765" s="308"/>
      <c r="P765" s="308"/>
      <c r="Q765" s="308"/>
      <c r="R765" s="2"/>
    </row>
    <row r="766" spans="1:18" ht="12" hidden="1" customHeight="1">
      <c r="A766" s="193" t="s">
        <v>170</v>
      </c>
      <c r="B766" s="194"/>
      <c r="C766" s="203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305"/>
      <c r="P766" s="305"/>
      <c r="Q766" s="305"/>
      <c r="R766" s="2"/>
    </row>
    <row r="767" spans="1:18" ht="12" hidden="1" customHeight="1">
      <c r="A767" s="68"/>
      <c r="B767" s="69">
        <v>717002</v>
      </c>
      <c r="C767" s="70" t="s">
        <v>180</v>
      </c>
      <c r="D767" s="118">
        <v>1500</v>
      </c>
      <c r="E767" s="118"/>
      <c r="F767" s="118">
        <v>1700</v>
      </c>
      <c r="G767" s="118"/>
      <c r="H767" s="118"/>
      <c r="I767" s="118"/>
      <c r="J767" s="118"/>
      <c r="K767" s="118"/>
      <c r="L767" s="118"/>
      <c r="M767" s="118"/>
      <c r="N767" s="118"/>
      <c r="O767" s="314"/>
      <c r="P767" s="314"/>
      <c r="Q767" s="314"/>
      <c r="R767" s="2"/>
    </row>
    <row r="768" spans="1:18" ht="12" hidden="1" customHeight="1">
      <c r="A768" s="193" t="s">
        <v>171</v>
      </c>
      <c r="B768" s="194"/>
      <c r="C768" s="203"/>
      <c r="D768" s="197"/>
      <c r="E768" s="197"/>
      <c r="F768" s="197"/>
      <c r="G768" s="197"/>
      <c r="H768" s="197"/>
      <c r="I768" s="197"/>
      <c r="J768" s="197"/>
      <c r="K768" s="197"/>
      <c r="L768" s="197"/>
      <c r="M768" s="197"/>
      <c r="N768" s="197"/>
      <c r="O768" s="305"/>
      <c r="P768" s="305"/>
      <c r="Q768" s="305"/>
      <c r="R768" s="2"/>
    </row>
    <row r="769" spans="1:18" ht="12" hidden="1" customHeight="1">
      <c r="A769" s="65"/>
      <c r="B769" s="66">
        <v>719200</v>
      </c>
      <c r="C769" s="67" t="s">
        <v>179</v>
      </c>
      <c r="D769" s="118">
        <v>5500</v>
      </c>
      <c r="E769" s="118"/>
      <c r="F769" s="118">
        <v>3500</v>
      </c>
      <c r="G769" s="118"/>
      <c r="H769" s="118"/>
      <c r="I769" s="118"/>
      <c r="J769" s="118"/>
      <c r="K769" s="118"/>
      <c r="L769" s="118"/>
      <c r="M769" s="118"/>
      <c r="N769" s="118"/>
      <c r="O769" s="314"/>
      <c r="P769" s="314"/>
      <c r="Q769" s="314"/>
      <c r="R769" s="2"/>
    </row>
    <row r="770" spans="1:18" ht="12" hidden="1" customHeight="1">
      <c r="A770" s="193" t="s">
        <v>172</v>
      </c>
      <c r="B770" s="194"/>
      <c r="C770" s="195"/>
      <c r="D770" s="197"/>
      <c r="E770" s="197"/>
      <c r="F770" s="197"/>
      <c r="G770" s="197"/>
      <c r="H770" s="197"/>
      <c r="I770" s="197"/>
      <c r="J770" s="197"/>
      <c r="K770" s="197"/>
      <c r="L770" s="197"/>
      <c r="M770" s="197"/>
      <c r="N770" s="197"/>
      <c r="O770" s="305"/>
      <c r="P770" s="305"/>
      <c r="Q770" s="305"/>
      <c r="R770" s="2"/>
    </row>
    <row r="771" spans="1:18" ht="12" hidden="1" customHeight="1">
      <c r="A771" s="71"/>
      <c r="B771" s="58">
        <v>717001</v>
      </c>
      <c r="C771" s="56" t="s">
        <v>177</v>
      </c>
      <c r="D771" s="2">
        <v>250</v>
      </c>
      <c r="E771" s="2"/>
      <c r="F771" s="2">
        <v>250</v>
      </c>
      <c r="G771" s="2"/>
      <c r="H771" s="2"/>
      <c r="I771" s="2"/>
      <c r="J771" s="2"/>
      <c r="K771" s="2"/>
      <c r="L771" s="2"/>
      <c r="M771" s="2"/>
      <c r="N771" s="2"/>
      <c r="O771" s="308"/>
      <c r="P771" s="308"/>
      <c r="Q771" s="308"/>
      <c r="R771" s="2"/>
    </row>
    <row r="772" spans="1:18" ht="12" hidden="1" customHeight="1">
      <c r="A772" s="207" t="s">
        <v>19</v>
      </c>
      <c r="B772" s="194"/>
      <c r="C772" s="195"/>
      <c r="D772" s="197"/>
      <c r="E772" s="197"/>
      <c r="F772" s="197"/>
      <c r="G772" s="197"/>
      <c r="H772" s="197"/>
      <c r="I772" s="197"/>
      <c r="J772" s="197"/>
      <c r="K772" s="197"/>
      <c r="L772" s="197"/>
      <c r="M772" s="197"/>
      <c r="N772" s="197"/>
      <c r="O772" s="305"/>
      <c r="P772" s="305"/>
      <c r="Q772" s="305"/>
      <c r="R772" s="2"/>
    </row>
    <row r="773" spans="1:18" ht="12" hidden="1" customHeight="1">
      <c r="A773" s="72"/>
      <c r="B773" s="69">
        <v>716</v>
      </c>
      <c r="C773" s="70" t="s">
        <v>178</v>
      </c>
      <c r="D773" s="118">
        <v>50</v>
      </c>
      <c r="E773" s="118"/>
      <c r="F773" s="118">
        <v>50</v>
      </c>
      <c r="G773" s="118"/>
      <c r="H773" s="118"/>
      <c r="I773" s="118"/>
      <c r="J773" s="118"/>
      <c r="K773" s="118"/>
      <c r="L773" s="118"/>
      <c r="M773" s="118"/>
      <c r="N773" s="118"/>
      <c r="O773" s="314"/>
      <c r="P773" s="314"/>
      <c r="Q773" s="314"/>
      <c r="R773" s="2"/>
    </row>
    <row r="774" spans="1:18" ht="12" hidden="1" customHeight="1">
      <c r="A774" s="207" t="s">
        <v>173</v>
      </c>
      <c r="B774" s="194"/>
      <c r="C774" s="195"/>
      <c r="D774" s="197"/>
      <c r="E774" s="197"/>
      <c r="F774" s="197"/>
      <c r="G774" s="197"/>
      <c r="H774" s="197"/>
      <c r="I774" s="197"/>
      <c r="J774" s="197"/>
      <c r="K774" s="197"/>
      <c r="L774" s="197"/>
      <c r="M774" s="197"/>
      <c r="N774" s="197"/>
      <c r="O774" s="305"/>
      <c r="P774" s="305"/>
      <c r="Q774" s="305"/>
      <c r="R774" s="2"/>
    </row>
    <row r="775" spans="1:18" ht="12" hidden="1" customHeight="1">
      <c r="A775" s="72"/>
      <c r="B775" s="69">
        <v>717001</v>
      </c>
      <c r="C775" s="70" t="s">
        <v>177</v>
      </c>
      <c r="D775" s="118">
        <v>2500</v>
      </c>
      <c r="E775" s="118"/>
      <c r="F775" s="118">
        <v>50</v>
      </c>
      <c r="G775" s="118"/>
      <c r="H775" s="118"/>
      <c r="I775" s="118"/>
      <c r="J775" s="118"/>
      <c r="K775" s="118"/>
      <c r="L775" s="118"/>
      <c r="M775" s="118"/>
      <c r="N775" s="118"/>
      <c r="O775" s="314"/>
      <c r="P775" s="314"/>
      <c r="Q775" s="314"/>
      <c r="R775" s="2"/>
    </row>
    <row r="776" spans="1:18" ht="12" hidden="1" customHeight="1">
      <c r="A776" s="207" t="s">
        <v>174</v>
      </c>
      <c r="B776" s="194"/>
      <c r="C776" s="195"/>
      <c r="D776" s="197"/>
      <c r="E776" s="197"/>
      <c r="F776" s="197"/>
      <c r="G776" s="197"/>
      <c r="H776" s="197"/>
      <c r="I776" s="197"/>
      <c r="J776" s="197"/>
      <c r="K776" s="197"/>
      <c r="L776" s="197"/>
      <c r="M776" s="197"/>
      <c r="N776" s="197"/>
      <c r="O776" s="305"/>
      <c r="P776" s="305"/>
      <c r="Q776" s="305"/>
      <c r="R776" s="2"/>
    </row>
    <row r="777" spans="1:18" ht="12" hidden="1" customHeight="1">
      <c r="A777" s="62"/>
      <c r="B777" s="63">
        <v>717001</v>
      </c>
      <c r="C777" s="64" t="s">
        <v>177</v>
      </c>
      <c r="D777" s="118">
        <v>3000</v>
      </c>
      <c r="E777" s="118"/>
      <c r="F777" s="118">
        <v>800</v>
      </c>
      <c r="G777" s="118"/>
      <c r="H777" s="118"/>
      <c r="I777" s="118"/>
      <c r="J777" s="118"/>
      <c r="K777" s="118"/>
      <c r="L777" s="118"/>
      <c r="M777" s="118"/>
      <c r="N777" s="118"/>
      <c r="O777" s="314"/>
      <c r="P777" s="314"/>
      <c r="Q777" s="314"/>
      <c r="R777" s="2"/>
    </row>
    <row r="778" spans="1:18" ht="12" hidden="1" customHeight="1">
      <c r="A778" s="207" t="s">
        <v>175</v>
      </c>
      <c r="B778" s="194"/>
      <c r="C778" s="195"/>
      <c r="D778" s="197"/>
      <c r="E778" s="197"/>
      <c r="F778" s="197"/>
      <c r="G778" s="197"/>
      <c r="H778" s="197"/>
      <c r="I778" s="197"/>
      <c r="J778" s="197"/>
      <c r="K778" s="197"/>
      <c r="L778" s="197"/>
      <c r="M778" s="197"/>
      <c r="N778" s="197"/>
      <c r="O778" s="305"/>
      <c r="P778" s="305"/>
      <c r="Q778" s="305"/>
      <c r="R778" s="2"/>
    </row>
    <row r="779" spans="1:18" ht="12" hidden="1" customHeight="1">
      <c r="A779" s="72"/>
      <c r="B779" s="69">
        <v>717001</v>
      </c>
      <c r="C779" s="70" t="s">
        <v>177</v>
      </c>
      <c r="D779" s="118">
        <v>500</v>
      </c>
      <c r="E779" s="118"/>
      <c r="F779" s="118">
        <v>2000</v>
      </c>
      <c r="G779" s="118"/>
      <c r="H779" s="118"/>
      <c r="I779" s="118"/>
      <c r="J779" s="118"/>
      <c r="K779" s="118"/>
      <c r="L779" s="118"/>
      <c r="M779" s="118"/>
      <c r="N779" s="118"/>
      <c r="O779" s="314"/>
      <c r="P779" s="314"/>
      <c r="Q779" s="314"/>
      <c r="R779" s="2"/>
    </row>
    <row r="780" spans="1:18" ht="12" hidden="1" customHeight="1">
      <c r="A780" s="72"/>
      <c r="B780" s="69">
        <v>717001</v>
      </c>
      <c r="C780" s="70" t="s">
        <v>177</v>
      </c>
      <c r="D780" s="118">
        <v>15500</v>
      </c>
      <c r="E780" s="118"/>
      <c r="F780" s="118">
        <v>14500</v>
      </c>
      <c r="G780" s="118"/>
      <c r="H780" s="118"/>
      <c r="I780" s="118"/>
      <c r="J780" s="118"/>
      <c r="K780" s="118"/>
      <c r="L780" s="118"/>
      <c r="M780" s="118"/>
      <c r="N780" s="118"/>
      <c r="O780" s="314"/>
      <c r="P780" s="314"/>
      <c r="Q780" s="314"/>
      <c r="R780" s="2"/>
    </row>
    <row r="781" spans="1:18" ht="12" hidden="1" customHeight="1">
      <c r="A781" s="207" t="s">
        <v>176</v>
      </c>
      <c r="B781" s="194"/>
      <c r="C781" s="195"/>
      <c r="D781" s="197"/>
      <c r="E781" s="197"/>
      <c r="F781" s="197"/>
      <c r="G781" s="197"/>
      <c r="H781" s="197"/>
      <c r="I781" s="197"/>
      <c r="J781" s="197"/>
      <c r="K781" s="197"/>
      <c r="L781" s="197"/>
      <c r="M781" s="197"/>
      <c r="N781" s="197"/>
      <c r="O781" s="305"/>
      <c r="P781" s="305"/>
      <c r="Q781" s="305"/>
      <c r="R781" s="2"/>
    </row>
    <row r="782" spans="1:18" ht="12" hidden="1" customHeight="1">
      <c r="A782" s="68"/>
      <c r="B782" s="69" t="s">
        <v>33</v>
      </c>
      <c r="C782" s="70" t="s">
        <v>177</v>
      </c>
      <c r="D782" s="118">
        <v>1500</v>
      </c>
      <c r="E782" s="118"/>
      <c r="F782" s="118">
        <v>3500</v>
      </c>
      <c r="G782" s="118"/>
      <c r="H782" s="118"/>
      <c r="I782" s="118"/>
      <c r="J782" s="118"/>
      <c r="K782" s="118"/>
      <c r="L782" s="118"/>
      <c r="M782" s="118"/>
      <c r="N782" s="118"/>
      <c r="O782" s="314"/>
      <c r="P782" s="314"/>
      <c r="Q782" s="314"/>
      <c r="R782" s="2"/>
    </row>
    <row r="783" spans="1:18" ht="12" hidden="1" customHeight="1">
      <c r="A783" s="68"/>
      <c r="B783" s="69" t="s">
        <v>34</v>
      </c>
      <c r="C783" s="70" t="s">
        <v>177</v>
      </c>
      <c r="D783" s="118">
        <v>1000</v>
      </c>
      <c r="E783" s="118"/>
      <c r="F783" s="118">
        <v>150</v>
      </c>
      <c r="G783" s="118"/>
      <c r="H783" s="118"/>
      <c r="I783" s="118"/>
      <c r="J783" s="118"/>
      <c r="K783" s="118"/>
      <c r="L783" s="118"/>
      <c r="M783" s="118"/>
      <c r="N783" s="118"/>
      <c r="O783" s="314"/>
      <c r="P783" s="314"/>
      <c r="Q783" s="314"/>
      <c r="R783" s="2"/>
    </row>
    <row r="784" spans="1:18" ht="12" hidden="1" customHeight="1">
      <c r="A784" s="68"/>
      <c r="B784" s="69" t="s">
        <v>35</v>
      </c>
      <c r="C784" s="70" t="s">
        <v>177</v>
      </c>
      <c r="D784" s="118">
        <v>1800</v>
      </c>
      <c r="E784" s="118"/>
      <c r="F784" s="118">
        <v>900</v>
      </c>
      <c r="G784" s="118"/>
      <c r="H784" s="118"/>
      <c r="I784" s="118"/>
      <c r="J784" s="118"/>
      <c r="K784" s="118"/>
      <c r="L784" s="118"/>
      <c r="M784" s="118"/>
      <c r="N784" s="118"/>
      <c r="O784" s="314"/>
      <c r="P784" s="314"/>
      <c r="Q784" s="314"/>
      <c r="R784" s="2"/>
    </row>
    <row r="785" spans="1:18" ht="12" hidden="1" customHeight="1">
      <c r="A785" s="68"/>
      <c r="B785" s="69" t="s">
        <v>36</v>
      </c>
      <c r="C785" s="70" t="s">
        <v>177</v>
      </c>
      <c r="D785" s="118">
        <v>500</v>
      </c>
      <c r="E785" s="118"/>
      <c r="F785" s="118">
        <v>100</v>
      </c>
      <c r="G785" s="118"/>
      <c r="H785" s="118"/>
      <c r="I785" s="118"/>
      <c r="J785" s="118"/>
      <c r="K785" s="118"/>
      <c r="L785" s="118"/>
      <c r="M785" s="118"/>
      <c r="N785" s="118"/>
      <c r="O785" s="314"/>
      <c r="P785" s="314"/>
      <c r="Q785" s="314"/>
      <c r="R785" s="2"/>
    </row>
    <row r="786" spans="1:18" ht="12" hidden="1" customHeight="1">
      <c r="A786" s="207" t="s">
        <v>214</v>
      </c>
      <c r="B786" s="194"/>
      <c r="C786" s="195"/>
      <c r="D786" s="197"/>
      <c r="E786" s="197"/>
      <c r="F786" s="197"/>
      <c r="G786" s="197"/>
      <c r="H786" s="197"/>
      <c r="I786" s="197"/>
      <c r="J786" s="197"/>
      <c r="K786" s="197"/>
      <c r="L786" s="197"/>
      <c r="M786" s="197"/>
      <c r="N786" s="197"/>
      <c r="O786" s="305"/>
      <c r="P786" s="305"/>
      <c r="Q786" s="305"/>
      <c r="R786" s="2"/>
    </row>
    <row r="787" spans="1:18" ht="12" hidden="1" customHeight="1">
      <c r="A787" s="68"/>
      <c r="B787" s="69">
        <v>717002</v>
      </c>
      <c r="C787" s="70" t="s">
        <v>180</v>
      </c>
      <c r="D787" s="118">
        <v>150</v>
      </c>
      <c r="E787" s="118"/>
      <c r="F787" s="118">
        <v>150</v>
      </c>
      <c r="G787" s="118"/>
      <c r="H787" s="118"/>
      <c r="I787" s="118"/>
      <c r="J787" s="118"/>
      <c r="K787" s="118"/>
      <c r="L787" s="118"/>
      <c r="M787" s="118"/>
      <c r="N787" s="118"/>
      <c r="O787" s="314"/>
      <c r="P787" s="314"/>
      <c r="Q787" s="314"/>
      <c r="R787" s="2"/>
    </row>
    <row r="788" spans="1:18" ht="12" hidden="1" customHeight="1">
      <c r="A788" s="68"/>
      <c r="B788" s="69">
        <v>723002</v>
      </c>
      <c r="C788" s="70" t="s">
        <v>120</v>
      </c>
      <c r="D788" s="118">
        <v>1500</v>
      </c>
      <c r="E788" s="118"/>
      <c r="F788" s="118">
        <v>1500</v>
      </c>
      <c r="G788" s="118"/>
      <c r="H788" s="118"/>
      <c r="I788" s="118"/>
      <c r="J788" s="118"/>
      <c r="K788" s="118"/>
      <c r="L788" s="118"/>
      <c r="M788" s="118"/>
      <c r="N788" s="118"/>
      <c r="O788" s="314"/>
      <c r="P788" s="314"/>
      <c r="Q788" s="314"/>
      <c r="R788" s="2"/>
    </row>
    <row r="789" spans="1:18" ht="12" hidden="1" customHeight="1">
      <c r="A789" s="207" t="s">
        <v>183</v>
      </c>
      <c r="B789" s="194"/>
      <c r="C789" s="195"/>
      <c r="D789" s="197"/>
      <c r="E789" s="197"/>
      <c r="F789" s="197"/>
      <c r="G789" s="197"/>
      <c r="H789" s="197"/>
      <c r="I789" s="197"/>
      <c r="J789" s="197"/>
      <c r="K789" s="197"/>
      <c r="L789" s="197"/>
      <c r="M789" s="197"/>
      <c r="N789" s="197"/>
      <c r="O789" s="305"/>
      <c r="P789" s="305"/>
      <c r="Q789" s="305"/>
      <c r="R789" s="2"/>
    </row>
    <row r="790" spans="1:18" ht="12" hidden="1" customHeight="1">
      <c r="A790" s="68"/>
      <c r="B790" s="69">
        <v>713004</v>
      </c>
      <c r="C790" s="73" t="s">
        <v>121</v>
      </c>
      <c r="D790" s="118">
        <v>1800</v>
      </c>
      <c r="E790" s="118"/>
      <c r="F790" s="118">
        <v>1900</v>
      </c>
      <c r="G790" s="118"/>
      <c r="H790" s="118"/>
      <c r="I790" s="118"/>
      <c r="J790" s="118"/>
      <c r="K790" s="118"/>
      <c r="L790" s="118"/>
      <c r="M790" s="118"/>
      <c r="N790" s="118"/>
      <c r="O790" s="314"/>
      <c r="P790" s="314"/>
      <c r="Q790" s="314"/>
      <c r="R790" s="2"/>
    </row>
    <row r="791" spans="1:18" ht="12" hidden="1" customHeight="1">
      <c r="A791" s="68"/>
      <c r="B791" s="69" t="s">
        <v>208</v>
      </c>
      <c r="C791" s="70" t="s">
        <v>177</v>
      </c>
      <c r="D791" s="118">
        <v>2500</v>
      </c>
      <c r="E791" s="118"/>
      <c r="F791" s="118">
        <v>4500</v>
      </c>
      <c r="G791" s="118"/>
      <c r="H791" s="118"/>
      <c r="I791" s="118"/>
      <c r="J791" s="118"/>
      <c r="K791" s="118"/>
      <c r="L791" s="118"/>
      <c r="M791" s="118"/>
      <c r="N791" s="118"/>
      <c r="O791" s="314"/>
      <c r="P791" s="314"/>
      <c r="Q791" s="314"/>
      <c r="R791" s="2"/>
    </row>
    <row r="792" spans="1:18" ht="12" hidden="1" customHeight="1">
      <c r="A792" s="68"/>
      <c r="B792" s="69" t="s">
        <v>209</v>
      </c>
      <c r="C792" s="70" t="s">
        <v>177</v>
      </c>
      <c r="D792" s="118">
        <v>1800</v>
      </c>
      <c r="E792" s="118"/>
      <c r="F792" s="118">
        <v>1800</v>
      </c>
      <c r="G792" s="118"/>
      <c r="H792" s="118"/>
      <c r="I792" s="118"/>
      <c r="J792" s="118"/>
      <c r="K792" s="118"/>
      <c r="L792" s="118"/>
      <c r="M792" s="118"/>
      <c r="N792" s="118"/>
      <c r="O792" s="314"/>
      <c r="P792" s="314"/>
      <c r="Q792" s="314"/>
      <c r="R792" s="2"/>
    </row>
    <row r="793" spans="1:18" ht="12" hidden="1" customHeight="1">
      <c r="A793" s="68"/>
      <c r="B793" s="69" t="s">
        <v>210</v>
      </c>
      <c r="C793" s="70" t="s">
        <v>180</v>
      </c>
      <c r="D793" s="118">
        <v>800</v>
      </c>
      <c r="E793" s="118"/>
      <c r="F793" s="118">
        <v>800</v>
      </c>
      <c r="G793" s="118"/>
      <c r="H793" s="118"/>
      <c r="I793" s="118"/>
      <c r="J793" s="118"/>
      <c r="K793" s="118"/>
      <c r="L793" s="118"/>
      <c r="M793" s="118"/>
      <c r="N793" s="118"/>
      <c r="O793" s="314"/>
      <c r="P793" s="314"/>
      <c r="Q793" s="314"/>
      <c r="R793" s="2"/>
    </row>
    <row r="794" spans="1:18" ht="12" hidden="1" customHeight="1">
      <c r="A794" s="68"/>
      <c r="B794" s="69" t="s">
        <v>211</v>
      </c>
      <c r="C794" s="70" t="s">
        <v>180</v>
      </c>
      <c r="D794" s="118">
        <v>250</v>
      </c>
      <c r="E794" s="118"/>
      <c r="F794" s="118">
        <v>250</v>
      </c>
      <c r="G794" s="118"/>
      <c r="H794" s="118"/>
      <c r="I794" s="118"/>
      <c r="J794" s="118"/>
      <c r="K794" s="118"/>
      <c r="L794" s="118"/>
      <c r="M794" s="118"/>
      <c r="N794" s="118"/>
      <c r="O794" s="314"/>
      <c r="P794" s="314"/>
      <c r="Q794" s="314"/>
      <c r="R794" s="2"/>
    </row>
    <row r="795" spans="1:18" ht="12" customHeight="1">
      <c r="A795" s="68"/>
      <c r="B795" s="69" t="s">
        <v>462</v>
      </c>
      <c r="C795" s="70"/>
      <c r="D795" s="118"/>
      <c r="E795" s="118"/>
      <c r="F795" s="118"/>
      <c r="G795" s="118"/>
      <c r="H795" s="118"/>
      <c r="I795" s="118"/>
      <c r="J795" s="118"/>
      <c r="K795" s="118"/>
      <c r="L795" s="118">
        <v>3000</v>
      </c>
      <c r="M795" s="118"/>
      <c r="N795" s="118"/>
      <c r="O795" s="314"/>
      <c r="P795" s="314"/>
      <c r="Q795" s="314"/>
      <c r="R795" s="2"/>
    </row>
    <row r="796" spans="1:18" ht="12" customHeight="1">
      <c r="A796" s="68"/>
      <c r="B796" s="69" t="s">
        <v>623</v>
      </c>
      <c r="C796" s="70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>
        <v>5000</v>
      </c>
      <c r="O796" s="314"/>
      <c r="P796" s="314"/>
      <c r="Q796" s="314"/>
      <c r="R796" s="2"/>
    </row>
    <row r="797" spans="1:18" ht="12" customHeight="1">
      <c r="A797" s="68"/>
      <c r="B797" s="69" t="s">
        <v>624</v>
      </c>
      <c r="C797" s="70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>
        <v>5000</v>
      </c>
      <c r="O797" s="314"/>
      <c r="P797" s="314"/>
      <c r="Q797" s="314"/>
      <c r="R797" s="2"/>
    </row>
    <row r="798" spans="1:18" ht="12" customHeight="1">
      <c r="A798" s="68"/>
      <c r="B798" s="69" t="s">
        <v>513</v>
      </c>
      <c r="C798" s="70"/>
      <c r="D798" s="118"/>
      <c r="E798" s="118"/>
      <c r="F798" s="118">
        <v>218378</v>
      </c>
      <c r="G798" s="118">
        <v>3000</v>
      </c>
      <c r="H798" s="118"/>
      <c r="I798" s="118"/>
      <c r="J798" s="118">
        <v>2280</v>
      </c>
      <c r="K798" s="118"/>
      <c r="L798" s="118">
        <v>10000</v>
      </c>
      <c r="M798" s="118"/>
      <c r="N798" s="118"/>
      <c r="O798" s="118"/>
      <c r="P798" s="118"/>
      <c r="Q798" s="118"/>
      <c r="R798" s="118"/>
    </row>
    <row r="799" spans="1:18" ht="12" customHeight="1">
      <c r="A799" s="68"/>
      <c r="B799" s="69" t="s">
        <v>495</v>
      </c>
      <c r="C799" s="70"/>
      <c r="D799" s="118"/>
      <c r="E799" s="118"/>
      <c r="F799" s="118"/>
      <c r="G799" s="118">
        <v>42860</v>
      </c>
      <c r="H799" s="118"/>
      <c r="I799" s="118"/>
      <c r="J799" s="118">
        <v>40000</v>
      </c>
      <c r="K799" s="118"/>
      <c r="L799" s="118"/>
      <c r="M799" s="118"/>
      <c r="N799" s="118"/>
      <c r="O799" s="314"/>
      <c r="P799" s="314"/>
      <c r="Q799" s="314"/>
      <c r="R799" s="2"/>
    </row>
    <row r="800" spans="1:18" ht="12" customHeight="1">
      <c r="A800" s="68"/>
      <c r="B800" s="69" t="s">
        <v>675</v>
      </c>
      <c r="C800" s="70"/>
      <c r="D800" s="118"/>
      <c r="E800" s="118"/>
      <c r="F800" s="118"/>
      <c r="G800" s="118"/>
      <c r="H800" s="118"/>
      <c r="I800" s="118">
        <v>11172</v>
      </c>
      <c r="J800" s="118"/>
      <c r="K800" s="118"/>
      <c r="L800" s="118"/>
      <c r="M800" s="118"/>
      <c r="N800" s="118"/>
      <c r="O800" s="314">
        <v>14867.36</v>
      </c>
      <c r="P800" s="314"/>
      <c r="Q800" s="314"/>
      <c r="R800" s="2"/>
    </row>
    <row r="801" spans="1:18" ht="12" customHeight="1">
      <c r="A801" s="68"/>
      <c r="B801" s="69" t="s">
        <v>617</v>
      </c>
      <c r="C801" s="70"/>
      <c r="D801" s="118"/>
      <c r="E801" s="118"/>
      <c r="F801" s="118"/>
      <c r="G801" s="118"/>
      <c r="H801" s="118"/>
      <c r="I801" s="118"/>
      <c r="J801" s="118"/>
      <c r="K801" s="118">
        <v>8839.99</v>
      </c>
      <c r="L801" s="118"/>
      <c r="M801" s="118"/>
      <c r="N801" s="118"/>
      <c r="O801" s="314"/>
      <c r="P801" s="314"/>
      <c r="Q801" s="314"/>
      <c r="R801" s="2"/>
    </row>
    <row r="802" spans="1:18" ht="12" customHeight="1">
      <c r="A802" s="68"/>
      <c r="B802" s="69" t="s">
        <v>625</v>
      </c>
      <c r="C802" s="70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>
        <v>10098.36</v>
      </c>
      <c r="N802" s="118"/>
      <c r="O802" s="314"/>
      <c r="P802" s="314"/>
      <c r="Q802" s="314"/>
      <c r="R802" s="2"/>
    </row>
    <row r="803" spans="1:18" ht="12" customHeight="1">
      <c r="A803" s="68"/>
      <c r="B803" s="69" t="s">
        <v>626</v>
      </c>
      <c r="C803" s="70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>
        <v>20375</v>
      </c>
      <c r="O803" s="314"/>
      <c r="P803" s="314"/>
      <c r="Q803" s="314"/>
      <c r="R803" s="2"/>
    </row>
    <row r="804" spans="1:18" ht="12" customHeight="1">
      <c r="A804" s="68"/>
      <c r="B804" s="618" t="s">
        <v>681</v>
      </c>
      <c r="C804" s="70"/>
      <c r="D804" s="118"/>
      <c r="E804" s="118"/>
      <c r="F804" s="118"/>
      <c r="G804" s="118"/>
      <c r="H804" s="118"/>
      <c r="I804" s="118">
        <v>53387</v>
      </c>
      <c r="J804" s="118"/>
      <c r="K804" s="118"/>
      <c r="L804" s="118"/>
      <c r="M804" s="118"/>
      <c r="N804" s="118">
        <v>9012</v>
      </c>
      <c r="O804" s="314">
        <v>45911.59</v>
      </c>
      <c r="P804" s="314"/>
      <c r="Q804" s="314"/>
      <c r="R804" s="2"/>
    </row>
    <row r="805" spans="1:18" ht="12" customHeight="1">
      <c r="A805" s="68"/>
      <c r="B805" s="69" t="s">
        <v>627</v>
      </c>
      <c r="C805" s="70"/>
      <c r="D805" s="118">
        <v>12006</v>
      </c>
      <c r="E805" s="118"/>
      <c r="F805" s="118">
        <v>204548</v>
      </c>
      <c r="G805" s="118"/>
      <c r="H805" s="118"/>
      <c r="I805" s="118"/>
      <c r="J805" s="118"/>
      <c r="K805" s="118"/>
      <c r="L805" s="118"/>
      <c r="M805" s="118"/>
      <c r="N805" s="118">
        <v>4852</v>
      </c>
      <c r="O805" s="314"/>
      <c r="P805" s="314"/>
      <c r="Q805" s="314"/>
      <c r="R805" s="2"/>
    </row>
    <row r="806" spans="1:18" ht="12" customHeight="1">
      <c r="A806" s="550"/>
      <c r="B806" s="551" t="s">
        <v>504</v>
      </c>
      <c r="C806" s="552"/>
      <c r="D806" s="118"/>
      <c r="E806" s="118"/>
      <c r="F806" s="118"/>
      <c r="G806" s="118"/>
      <c r="H806" s="118"/>
      <c r="I806" s="118"/>
      <c r="J806" s="118">
        <v>117748.58</v>
      </c>
      <c r="K806" s="118">
        <v>779.5</v>
      </c>
      <c r="L806" s="118"/>
      <c r="M806" s="118"/>
      <c r="N806" s="118"/>
      <c r="O806" s="314"/>
      <c r="P806" s="314"/>
      <c r="Q806" s="314"/>
      <c r="R806" s="118"/>
    </row>
    <row r="807" spans="1:18" ht="12" customHeight="1">
      <c r="A807" s="610"/>
      <c r="B807" s="609" t="s">
        <v>561</v>
      </c>
      <c r="C807" s="608"/>
      <c r="D807" s="118"/>
      <c r="E807" s="118"/>
      <c r="F807" s="118"/>
      <c r="G807" s="118"/>
      <c r="H807" s="118"/>
      <c r="I807" s="118"/>
      <c r="J807" s="118"/>
      <c r="K807" s="118">
        <v>7500</v>
      </c>
      <c r="L807" s="118"/>
      <c r="M807" s="118">
        <v>645.6</v>
      </c>
      <c r="N807" s="118"/>
      <c r="O807" s="314"/>
      <c r="P807" s="314"/>
      <c r="Q807" s="314"/>
      <c r="R807" s="118"/>
    </row>
    <row r="808" spans="1:18" ht="12" customHeight="1">
      <c r="A808" s="610"/>
      <c r="B808" s="626" t="s">
        <v>676</v>
      </c>
      <c r="C808" s="627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314">
        <v>46317.93</v>
      </c>
      <c r="P808" s="314"/>
      <c r="Q808" s="314"/>
      <c r="R808" s="118"/>
    </row>
    <row r="809" spans="1:18" ht="12" customHeight="1">
      <c r="A809" s="610"/>
      <c r="B809" s="49" t="s">
        <v>679</v>
      </c>
      <c r="C809" s="617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314">
        <v>27210.86</v>
      </c>
      <c r="P809" s="314"/>
      <c r="Q809" s="314"/>
      <c r="R809" s="118"/>
    </row>
    <row r="810" spans="1:18" ht="12" customHeight="1">
      <c r="A810" s="49">
        <v>819002</v>
      </c>
      <c r="B810" s="609" t="s">
        <v>673</v>
      </c>
      <c r="C810" s="60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314">
        <v>18000</v>
      </c>
      <c r="P810" s="314"/>
      <c r="Q810" s="314"/>
      <c r="R810" s="118"/>
    </row>
    <row r="811" spans="1:18" ht="16.5" customHeight="1" thickBot="1">
      <c r="A811" s="478" t="s">
        <v>2</v>
      </c>
      <c r="B811" s="479"/>
      <c r="C811" s="480"/>
      <c r="D811" s="188">
        <v>20230</v>
      </c>
      <c r="E811" s="188">
        <v>917</v>
      </c>
      <c r="F811" s="188">
        <v>444344</v>
      </c>
      <c r="G811" s="328">
        <v>49507</v>
      </c>
      <c r="H811" s="328"/>
      <c r="I811" s="328">
        <v>69999</v>
      </c>
      <c r="J811" s="328">
        <f t="shared" ref="J811:R811" si="93">SUM(J759:J807)</f>
        <v>162848.58000000002</v>
      </c>
      <c r="K811" s="328">
        <f t="shared" si="93"/>
        <v>21879.89</v>
      </c>
      <c r="L811" s="328">
        <f t="shared" si="93"/>
        <v>28000</v>
      </c>
      <c r="M811" s="328">
        <f t="shared" si="93"/>
        <v>16623.96</v>
      </c>
      <c r="N811" s="328">
        <f t="shared" si="93"/>
        <v>55739</v>
      </c>
      <c r="O811" s="328">
        <f t="shared" si="93"/>
        <v>71688.95</v>
      </c>
      <c r="P811" s="328">
        <f t="shared" si="93"/>
        <v>7000</v>
      </c>
      <c r="Q811" s="328">
        <f t="shared" si="93"/>
        <v>5700</v>
      </c>
      <c r="R811" s="328">
        <f t="shared" si="93"/>
        <v>2800</v>
      </c>
    </row>
    <row r="812" spans="1:18" ht="12" hidden="1" thickTop="1">
      <c r="A812" s="500" t="s">
        <v>155</v>
      </c>
      <c r="B812" s="153"/>
      <c r="C812" s="181"/>
      <c r="D812" s="177">
        <v>2007</v>
      </c>
      <c r="E812" s="177"/>
      <c r="F812" s="157">
        <v>2009</v>
      </c>
      <c r="G812" s="379"/>
      <c r="H812" s="379"/>
      <c r="I812" s="379"/>
      <c r="J812" s="379"/>
      <c r="K812" s="379"/>
      <c r="L812" s="379"/>
      <c r="M812" s="379"/>
      <c r="N812" s="379"/>
      <c r="O812" s="584"/>
      <c r="P812" s="584"/>
      <c r="Q812" s="313"/>
      <c r="R812" s="317"/>
    </row>
    <row r="813" spans="1:18" ht="12" hidden="1" customHeight="1">
      <c r="A813" s="98" t="s">
        <v>25</v>
      </c>
      <c r="B813" s="55"/>
      <c r="C813" s="9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318"/>
      <c r="P813" s="318"/>
      <c r="Q813" s="318"/>
      <c r="R813" s="317"/>
    </row>
    <row r="814" spans="1:18" ht="12.75" hidden="1" thickTop="1">
      <c r="A814" s="98"/>
      <c r="B814" s="55">
        <v>814</v>
      </c>
      <c r="C814" s="144" t="s">
        <v>122</v>
      </c>
      <c r="D814" s="120">
        <v>1800</v>
      </c>
      <c r="E814" s="120"/>
      <c r="F814" s="120">
        <v>2000</v>
      </c>
      <c r="G814" s="120"/>
      <c r="H814" s="120"/>
      <c r="I814" s="120"/>
      <c r="J814" s="120"/>
      <c r="K814" s="120"/>
      <c r="L814" s="120"/>
      <c r="M814" s="120"/>
      <c r="N814" s="120"/>
      <c r="O814" s="319"/>
      <c r="P814" s="319"/>
      <c r="Q814" s="319"/>
      <c r="R814" s="317"/>
    </row>
    <row r="815" spans="1:18" ht="12" hidden="1" thickTop="1">
      <c r="A815" s="54"/>
      <c r="B815" s="58" t="s">
        <v>205</v>
      </c>
      <c r="C815" s="144" t="s">
        <v>123</v>
      </c>
      <c r="D815" s="2">
        <v>1200</v>
      </c>
      <c r="E815" s="2"/>
      <c r="F815" s="2">
        <v>1400</v>
      </c>
      <c r="G815" s="2"/>
      <c r="H815" s="2"/>
      <c r="I815" s="2"/>
      <c r="J815" s="2"/>
      <c r="K815" s="2"/>
      <c r="L815" s="2"/>
      <c r="M815" s="2"/>
      <c r="N815" s="2"/>
      <c r="O815" s="308"/>
      <c r="P815" s="308"/>
      <c r="Q815" s="308"/>
      <c r="R815" s="317"/>
    </row>
    <row r="816" spans="1:18" ht="12" hidden="1" thickTop="1">
      <c r="A816" s="54"/>
      <c r="B816" s="58" t="s">
        <v>206</v>
      </c>
      <c r="C816" s="144" t="s">
        <v>123</v>
      </c>
      <c r="D816" s="2">
        <v>900</v>
      </c>
      <c r="E816" s="2"/>
      <c r="F816" s="2">
        <v>1100</v>
      </c>
      <c r="G816" s="2"/>
      <c r="H816" s="2"/>
      <c r="I816" s="2"/>
      <c r="J816" s="2"/>
      <c r="K816" s="2"/>
      <c r="L816" s="2"/>
      <c r="M816" s="2"/>
      <c r="N816" s="2"/>
      <c r="O816" s="308"/>
      <c r="P816" s="308"/>
      <c r="Q816" s="308"/>
      <c r="R816" s="317"/>
    </row>
    <row r="817" spans="1:18" ht="12" hidden="1" thickTop="1">
      <c r="A817" s="54"/>
      <c r="B817" s="58" t="s">
        <v>207</v>
      </c>
      <c r="C817" s="144" t="s">
        <v>123</v>
      </c>
      <c r="D817" s="2">
        <v>600</v>
      </c>
      <c r="E817" s="2"/>
      <c r="F817" s="2">
        <v>800</v>
      </c>
      <c r="G817" s="2"/>
      <c r="H817" s="2"/>
      <c r="I817" s="2"/>
      <c r="J817" s="2"/>
      <c r="K817" s="2"/>
      <c r="L817" s="2"/>
      <c r="M817" s="2"/>
      <c r="N817" s="2"/>
      <c r="O817" s="308"/>
      <c r="P817" s="308"/>
      <c r="Q817" s="308"/>
      <c r="R817" s="317"/>
    </row>
    <row r="818" spans="1:18" ht="12" hidden="1" thickTop="1">
      <c r="A818" s="54"/>
      <c r="B818" s="58">
        <v>821007</v>
      </c>
      <c r="C818" s="144" t="s">
        <v>124</v>
      </c>
      <c r="D818" s="2">
        <v>200</v>
      </c>
      <c r="E818" s="2"/>
      <c r="F818" s="2">
        <v>300</v>
      </c>
      <c r="G818" s="2"/>
      <c r="H818" s="2"/>
      <c r="I818" s="2"/>
      <c r="J818" s="2"/>
      <c r="K818" s="2"/>
      <c r="L818" s="2"/>
      <c r="M818" s="2"/>
      <c r="N818" s="2"/>
      <c r="O818" s="308"/>
      <c r="P818" s="308"/>
      <c r="Q818" s="308"/>
      <c r="R818" s="317"/>
    </row>
    <row r="819" spans="1:18" ht="16.5" hidden="1" customHeight="1" thickBot="1">
      <c r="A819" s="185" t="s">
        <v>155</v>
      </c>
      <c r="B819" s="186"/>
      <c r="C819" s="187"/>
      <c r="D819" s="188">
        <f>D814+D815+D816+D817+D818</f>
        <v>4700</v>
      </c>
      <c r="E819" s="188"/>
      <c r="F819" s="188">
        <f>F814+F815+F816+F817+F818</f>
        <v>5600</v>
      </c>
      <c r="G819" s="188"/>
      <c r="H819" s="188"/>
      <c r="I819" s="188"/>
      <c r="J819" s="188"/>
      <c r="K819" s="188"/>
      <c r="L819" s="188"/>
      <c r="M819" s="188"/>
      <c r="N819" s="188"/>
      <c r="O819" s="316"/>
      <c r="P819" s="316"/>
      <c r="Q819" s="316"/>
      <c r="R819" s="317"/>
    </row>
    <row r="820" spans="1:18" ht="16.5" hidden="1" customHeight="1">
      <c r="A820" s="243" t="s">
        <v>266</v>
      </c>
      <c r="B820" s="244"/>
      <c r="C820" s="245"/>
      <c r="D820" s="246">
        <v>100</v>
      </c>
      <c r="E820" s="246"/>
      <c r="F820" s="246">
        <v>100</v>
      </c>
      <c r="G820" s="246"/>
      <c r="H820" s="246"/>
      <c r="I820" s="246"/>
      <c r="J820" s="246"/>
      <c r="K820" s="246"/>
      <c r="L820" s="246"/>
      <c r="M820" s="246"/>
      <c r="N820" s="246"/>
      <c r="O820" s="246"/>
      <c r="P820" s="246"/>
      <c r="Q820" s="246"/>
      <c r="R820" s="317"/>
    </row>
    <row r="821" spans="1:18" ht="16.5" hidden="1" customHeight="1">
      <c r="A821" s="247" t="s">
        <v>267</v>
      </c>
      <c r="B821" s="75"/>
      <c r="C821" s="248"/>
      <c r="D821" s="249">
        <v>100</v>
      </c>
      <c r="E821" s="249"/>
      <c r="F821" s="249">
        <v>100</v>
      </c>
      <c r="G821" s="249"/>
      <c r="H821" s="249"/>
      <c r="I821" s="249"/>
      <c r="J821" s="249"/>
      <c r="K821" s="249"/>
      <c r="L821" s="249"/>
      <c r="M821" s="249"/>
      <c r="N821" s="249"/>
      <c r="O821" s="249"/>
      <c r="P821" s="249"/>
      <c r="Q821" s="249"/>
      <c r="R821" s="249"/>
    </row>
    <row r="822" spans="1:18" ht="12" hidden="1" customHeight="1" thickBot="1">
      <c r="A822" s="100"/>
      <c r="B822" s="101"/>
      <c r="C822" s="10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317"/>
    </row>
    <row r="823" spans="1:18" ht="12" customHeight="1" thickTop="1" thickBot="1">
      <c r="A823" s="100"/>
      <c r="B823" s="101"/>
      <c r="C823" s="10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317"/>
    </row>
    <row r="824" spans="1:18" ht="16.149999999999999" customHeight="1" thickTop="1">
      <c r="A824" s="182" t="s">
        <v>30</v>
      </c>
      <c r="B824" s="183"/>
      <c r="C824" s="605"/>
      <c r="D824" s="177">
        <v>2010</v>
      </c>
      <c r="E824" s="177"/>
      <c r="F824" s="157">
        <v>2012</v>
      </c>
      <c r="G824" s="477">
        <v>2013</v>
      </c>
      <c r="H824" s="477"/>
      <c r="I824" s="477">
        <v>2014</v>
      </c>
      <c r="J824" s="477">
        <v>2015</v>
      </c>
      <c r="K824" s="477">
        <v>2016</v>
      </c>
      <c r="L824" s="477">
        <v>2017</v>
      </c>
      <c r="M824" s="477">
        <v>2017</v>
      </c>
      <c r="N824" s="477">
        <v>2018</v>
      </c>
      <c r="O824" s="477">
        <v>2018</v>
      </c>
      <c r="P824" s="477">
        <v>2019</v>
      </c>
      <c r="Q824" s="477">
        <v>2020</v>
      </c>
      <c r="R824" s="380">
        <v>2021</v>
      </c>
    </row>
    <row r="825" spans="1:18" ht="13.9" customHeight="1">
      <c r="A825" s="497" t="s">
        <v>412</v>
      </c>
      <c r="B825" s="498"/>
      <c r="C825" s="606"/>
      <c r="D825" s="393">
        <v>501898</v>
      </c>
      <c r="E825" s="393">
        <v>14120</v>
      </c>
      <c r="F825" s="393">
        <v>584980</v>
      </c>
      <c r="G825" s="393">
        <v>179883</v>
      </c>
      <c r="H825" s="393"/>
      <c r="I825" s="393">
        <v>185665</v>
      </c>
      <c r="J825" s="393">
        <v>190357.52</v>
      </c>
      <c r="K825" s="393">
        <f>SUM(K10,K137,K140,K184:K185,K281,K308,K311,K320,K357,K389,K392,K406,K721,K738:K740)</f>
        <v>198391.73000000007</v>
      </c>
      <c r="L825" s="393">
        <f>SUM(L10,L127,L140,L185,L281,L311,L320,L357,L389,L392,L406,L721,L738:L740)</f>
        <v>199811.87</v>
      </c>
      <c r="M825" s="393">
        <f>SUM(M10,M127,M140,M185,M281,M308,M311,M320,M357,M389,M392,M406,M721,M738:M740,M183)</f>
        <v>224646.05000000005</v>
      </c>
      <c r="N825" s="393">
        <f>SUM(N10,N127,N140,N185,N281,N308,N311,N320,N357,N389,N392,N406,N721,N738:N740)</f>
        <v>220692</v>
      </c>
      <c r="O825" s="393">
        <f>SUM(O10,O127,O140,O185,O281,O308,O311,O320,O357,O389,O392,O406,O721,O737:O743)</f>
        <v>254096.58</v>
      </c>
      <c r="P825" s="393">
        <f>SUM(P10,P127,P140,P185,P281,P308,P311,P320,P357,P389,P392,P406,P721,P737:P743)</f>
        <v>226861</v>
      </c>
      <c r="Q825" s="393">
        <f>SUM(Q10,Q127,Q140,Q185,Q281,Q308,Q311,Q320,Q357,Q389,Q392,Q406,Q721,Q737:Q743)</f>
        <v>225723</v>
      </c>
      <c r="R825" s="393">
        <f>SUM(R10,R127,R140,R185,R281,R308,R311,R320,R357,R389,R392,R406,R721,R737:R743)</f>
        <v>235862</v>
      </c>
    </row>
    <row r="826" spans="1:18" ht="13.9" customHeight="1">
      <c r="A826" s="497" t="s">
        <v>413</v>
      </c>
      <c r="B826" s="498"/>
      <c r="C826" s="606"/>
      <c r="D826" s="393"/>
      <c r="E826" s="393"/>
      <c r="F826" s="393"/>
      <c r="G826" s="393">
        <v>394842</v>
      </c>
      <c r="H826" s="393"/>
      <c r="I826" s="393">
        <v>420756</v>
      </c>
      <c r="J826" s="393">
        <v>306881.15999999997</v>
      </c>
      <c r="K826" s="499">
        <v>326239.59999999998</v>
      </c>
      <c r="L826" s="393">
        <f>SUM(L522,L587,L635,L639,L647,L660)</f>
        <v>343280</v>
      </c>
      <c r="M826" s="499">
        <f>SUM(M522,M587,M649,M651,M660)</f>
        <v>388583.63</v>
      </c>
      <c r="N826" s="499">
        <f>SUM(N522,N564,N587,N622,N625,N628,N635,N639,N647,N649,N651,N655,N658,N660)</f>
        <v>396006</v>
      </c>
      <c r="O826" s="499">
        <f>SUM(O522,O555,O564,O571,O573,O584,O587,O622,O625,O628,O632,O635,O639,O647,O649,O651,O655,O658,O660)</f>
        <v>447465.73</v>
      </c>
      <c r="P826" s="499">
        <f>SUM(P522,P564,P568,P571,P573,P581,P584,P587,P635,P639,P647,P649,P651,P655,P658,P660)</f>
        <v>442066</v>
      </c>
      <c r="Q826" s="499">
        <f t="shared" ref="Q826:R826" si="94">SUM(Q522,Q564,Q568,Q571,Q573,Q581,Q584,Q587,Q635,Q639,Q647,Q649,Q651,Q655,Q658,Q660)</f>
        <v>454023</v>
      </c>
      <c r="R826" s="499">
        <f t="shared" si="94"/>
        <v>472522</v>
      </c>
    </row>
    <row r="827" spans="1:18" ht="13.9" customHeight="1">
      <c r="A827" s="497" t="s">
        <v>448</v>
      </c>
      <c r="B827" s="498"/>
      <c r="C827" s="606"/>
      <c r="D827" s="393"/>
      <c r="E827" s="393"/>
      <c r="F827" s="393"/>
      <c r="G827" s="393"/>
      <c r="H827" s="393"/>
      <c r="I827" s="393"/>
      <c r="J827" s="393">
        <v>126772.22</v>
      </c>
      <c r="K827" s="393">
        <f t="shared" ref="K827:R827" si="95">SUM(K444,K668,K690)</f>
        <v>170701.5</v>
      </c>
      <c r="L827" s="393">
        <f t="shared" si="95"/>
        <v>142215</v>
      </c>
      <c r="M827" s="499">
        <f t="shared" si="95"/>
        <v>192675.30999999994</v>
      </c>
      <c r="N827" s="499">
        <f t="shared" si="95"/>
        <v>191420</v>
      </c>
      <c r="O827" s="499">
        <f t="shared" si="95"/>
        <v>190310</v>
      </c>
      <c r="P827" s="499">
        <f t="shared" si="95"/>
        <v>206515</v>
      </c>
      <c r="Q827" s="499">
        <f t="shared" si="95"/>
        <v>213329</v>
      </c>
      <c r="R827" s="499">
        <f t="shared" si="95"/>
        <v>220696</v>
      </c>
    </row>
    <row r="828" spans="1:18" ht="13.9" customHeight="1">
      <c r="A828" s="497" t="s">
        <v>29</v>
      </c>
      <c r="B828" s="498"/>
      <c r="C828" s="606"/>
      <c r="D828" s="393">
        <v>20230</v>
      </c>
      <c r="E828" s="393">
        <v>917</v>
      </c>
      <c r="F828" s="393">
        <v>444344</v>
      </c>
      <c r="G828" s="393">
        <v>49507</v>
      </c>
      <c r="H828" s="393"/>
      <c r="I828" s="393">
        <v>69999</v>
      </c>
      <c r="J828" s="393">
        <f t="shared" ref="J828:R828" si="96">J811</f>
        <v>162848.58000000002</v>
      </c>
      <c r="K828" s="393">
        <f t="shared" si="96"/>
        <v>21879.89</v>
      </c>
      <c r="L828" s="393">
        <f t="shared" si="96"/>
        <v>28000</v>
      </c>
      <c r="M828" s="499">
        <f t="shared" si="96"/>
        <v>16623.96</v>
      </c>
      <c r="N828" s="393">
        <f>N811</f>
        <v>55739</v>
      </c>
      <c r="O828" s="393">
        <f>O811</f>
        <v>71688.95</v>
      </c>
      <c r="P828" s="393">
        <f t="shared" ref="P828" si="97">P811</f>
        <v>7000</v>
      </c>
      <c r="Q828" s="393">
        <f t="shared" si="96"/>
        <v>5700</v>
      </c>
      <c r="R828" s="499">
        <f t="shared" si="96"/>
        <v>2800</v>
      </c>
    </row>
    <row r="829" spans="1:18" ht="13.9" hidden="1" customHeight="1">
      <c r="A829" s="497" t="s">
        <v>277</v>
      </c>
      <c r="B829" s="498"/>
      <c r="C829" s="606"/>
      <c r="D829" s="393"/>
      <c r="E829" s="393"/>
      <c r="F829" s="393"/>
      <c r="G829" s="393"/>
      <c r="H829" s="393"/>
      <c r="I829" s="393"/>
      <c r="J829" s="393"/>
      <c r="K829" s="393"/>
      <c r="L829" s="393"/>
      <c r="M829" s="499"/>
      <c r="N829" s="393"/>
      <c r="O829" s="393"/>
      <c r="P829" s="393"/>
      <c r="Q829" s="393"/>
      <c r="R829" s="393" t="s">
        <v>496</v>
      </c>
    </row>
    <row r="830" spans="1:18" ht="13.9" hidden="1" customHeight="1">
      <c r="A830" s="497" t="s">
        <v>268</v>
      </c>
      <c r="B830" s="498"/>
      <c r="C830" s="606"/>
      <c r="D830" s="393">
        <v>100</v>
      </c>
      <c r="E830" s="393"/>
      <c r="F830" s="393">
        <v>100</v>
      </c>
      <c r="G830" s="393"/>
      <c r="H830" s="393"/>
      <c r="I830" s="393"/>
      <c r="J830" s="393"/>
      <c r="K830" s="393"/>
      <c r="L830" s="393"/>
      <c r="M830" s="499"/>
      <c r="N830" s="393"/>
      <c r="O830" s="393"/>
      <c r="P830" s="393"/>
      <c r="Q830" s="393"/>
      <c r="R830" s="393" t="s">
        <v>496</v>
      </c>
    </row>
    <row r="831" spans="1:18" ht="13.9" customHeight="1">
      <c r="A831" s="497" t="s">
        <v>380</v>
      </c>
      <c r="B831" s="498"/>
      <c r="C831" s="606"/>
      <c r="D831" s="393"/>
      <c r="E831" s="393"/>
      <c r="F831" s="393">
        <v>95566</v>
      </c>
      <c r="G831" s="393"/>
      <c r="H831" s="393"/>
      <c r="I831" s="393">
        <v>409</v>
      </c>
      <c r="J831" s="393">
        <v>54102</v>
      </c>
      <c r="K831" s="393">
        <f>K138</f>
        <v>121299.03</v>
      </c>
      <c r="L831" s="393"/>
      <c r="M831" s="499"/>
      <c r="N831" s="499"/>
      <c r="O831" s="499"/>
      <c r="P831" s="499"/>
      <c r="Q831" s="499"/>
      <c r="R831" s="499"/>
    </row>
    <row r="832" spans="1:18" ht="13.9" customHeight="1" thickBot="1">
      <c r="A832" s="485" t="s">
        <v>156</v>
      </c>
      <c r="B832" s="486"/>
      <c r="C832" s="607"/>
      <c r="D832" s="487">
        <v>522128</v>
      </c>
      <c r="E832" s="487">
        <v>15037</v>
      </c>
      <c r="F832" s="487">
        <v>1124890</v>
      </c>
      <c r="G832" s="488">
        <v>624232</v>
      </c>
      <c r="H832" s="488"/>
      <c r="I832" s="488">
        <v>676829</v>
      </c>
      <c r="J832" s="488">
        <v>840961.48</v>
      </c>
      <c r="K832" s="488">
        <f>SUM(K825:K831)</f>
        <v>838511.75000000012</v>
      </c>
      <c r="L832" s="488">
        <f>SUM(L825:L831)</f>
        <v>713306.87</v>
      </c>
      <c r="M832" s="489">
        <f>SUM(M825:M828)</f>
        <v>822528.95</v>
      </c>
      <c r="N832" s="489">
        <f>SUM(N825:N828)</f>
        <v>863857</v>
      </c>
      <c r="O832" s="489">
        <f t="shared" ref="O832:P832" si="98">SUM(O825:O828)</f>
        <v>963561.25999999989</v>
      </c>
      <c r="P832" s="489">
        <f t="shared" si="98"/>
        <v>882442</v>
      </c>
      <c r="Q832" s="489">
        <f t="shared" ref="Q832:R832" si="99">SUM(Q825:Q828)</f>
        <v>898775</v>
      </c>
      <c r="R832" s="489">
        <f t="shared" si="99"/>
        <v>931880</v>
      </c>
    </row>
    <row r="833" spans="2:12" ht="12" hidden="1" thickTop="1"/>
    <row r="834" spans="2:12" ht="13.5" hidden="1" thickTop="1">
      <c r="C834" s="105">
        <f>PMT(3.8%/12,144,10000000,0,0)</f>
        <v>-86584.975452430488</v>
      </c>
    </row>
    <row r="835" spans="2:12" ht="12" hidden="1" thickTop="1">
      <c r="B835" s="103" t="s">
        <v>57</v>
      </c>
      <c r="C835" s="106">
        <f>+C834*-144</f>
        <v>12468236.465149991</v>
      </c>
    </row>
    <row r="836" spans="2:12" ht="12" hidden="1" thickTop="1">
      <c r="B836" s="103" t="s">
        <v>56</v>
      </c>
      <c r="C836" s="107">
        <f>+C834*-12</f>
        <v>1039019.7054291659</v>
      </c>
    </row>
    <row r="837" spans="2:12" ht="12" hidden="1" thickTop="1">
      <c r="B837" s="103" t="s">
        <v>58</v>
      </c>
      <c r="C837" s="107" t="e">
        <f>+#REF!</f>
        <v>#REF!</v>
      </c>
    </row>
    <row r="838" spans="2:12" ht="14.25" hidden="1" customHeight="1">
      <c r="B838" s="103" t="s">
        <v>59</v>
      </c>
      <c r="C838" s="107" t="e">
        <f>+C837*12</f>
        <v>#REF!</v>
      </c>
    </row>
    <row r="839" spans="2:12" ht="16.5" hidden="1" customHeight="1">
      <c r="B839" s="103" t="s">
        <v>60</v>
      </c>
      <c r="C839" s="107">
        <v>69444.44</v>
      </c>
    </row>
    <row r="840" spans="2:12" ht="11.25" hidden="1" customHeight="1" thickTop="1">
      <c r="B840" s="103" t="s">
        <v>61</v>
      </c>
      <c r="C840" s="107">
        <f>+C839*12</f>
        <v>833333.28</v>
      </c>
    </row>
    <row r="841" spans="2:12" ht="12" hidden="1" thickTop="1">
      <c r="B841" s="108"/>
      <c r="C841" s="53"/>
    </row>
    <row r="842" spans="2:12" ht="12" hidden="1" thickTop="1">
      <c r="B842" s="109" t="s">
        <v>71</v>
      </c>
      <c r="C842" s="110"/>
    </row>
    <row r="843" spans="2:12" ht="15.75" hidden="1" thickTop="1">
      <c r="B843" s="111" t="s">
        <v>67</v>
      </c>
      <c r="C843" s="112">
        <f>PMT(4%/12,156,15000000,0,0)</f>
        <v>-123467.42335591247</v>
      </c>
    </row>
    <row r="844" spans="2:12" ht="15.75" hidden="1" thickTop="1">
      <c r="B844" s="111" t="s">
        <v>68</v>
      </c>
      <c r="C844" s="113">
        <f>(+C843*12)*-1</f>
        <v>1481609.0802709498</v>
      </c>
    </row>
    <row r="845" spans="2:12" ht="15.75" hidden="1" thickTop="1">
      <c r="B845" s="111" t="s">
        <v>69</v>
      </c>
      <c r="C845" s="113">
        <f>+C844-C846</f>
        <v>231609.08027094975</v>
      </c>
    </row>
    <row r="846" spans="2:12" ht="16.5" hidden="1" thickTop="1" thickBot="1">
      <c r="B846" s="114" t="s">
        <v>70</v>
      </c>
      <c r="C846" s="115">
        <f>+((15000000/144)*12)</f>
        <v>1250000</v>
      </c>
    </row>
    <row r="847" spans="2:12" ht="12" thickTop="1">
      <c r="B847" s="53"/>
      <c r="C847" s="53"/>
      <c r="I847" s="558"/>
      <c r="J847" s="558"/>
      <c r="K847" s="558"/>
      <c r="L847" s="558"/>
    </row>
    <row r="848" spans="2:12">
      <c r="B848" s="53"/>
      <c r="C848" s="53"/>
      <c r="I848" s="558"/>
    </row>
    <row r="849" spans="1:10">
      <c r="B849" s="53"/>
      <c r="C849" s="53"/>
      <c r="J849" s="558"/>
    </row>
    <row r="850" spans="1:10" hidden="1">
      <c r="B850" s="53"/>
      <c r="C850" s="53"/>
    </row>
    <row r="851" spans="1:10">
      <c r="B851" s="53"/>
      <c r="C851" s="53"/>
      <c r="J851" s="558"/>
    </row>
    <row r="852" spans="1:10">
      <c r="B852" s="53"/>
      <c r="C852" s="53"/>
      <c r="J852" s="558"/>
    </row>
    <row r="853" spans="1:10">
      <c r="B853" s="53"/>
      <c r="C853" s="53"/>
      <c r="J853" s="558"/>
    </row>
    <row r="854" spans="1:10">
      <c r="B854" s="53"/>
      <c r="C854" s="53"/>
    </row>
    <row r="855" spans="1:10" ht="12.75" hidden="1">
      <c r="A855" s="116"/>
      <c r="B855" s="53"/>
      <c r="C855" s="53"/>
    </row>
    <row r="860" spans="1:10" hidden="1"/>
    <row r="865" spans="2:3" hidden="1"/>
    <row r="866" spans="2:3" hidden="1"/>
    <row r="875" spans="2:3" hidden="1"/>
    <row r="876" spans="2:3" hidden="1"/>
    <row r="879" spans="2:3">
      <c r="B879" s="53"/>
      <c r="C879" s="53"/>
    </row>
    <row r="880" spans="2:3">
      <c r="B880" s="53"/>
      <c r="C880" s="53"/>
    </row>
    <row r="881" spans="2:3">
      <c r="B881" s="53"/>
      <c r="C881" s="53"/>
    </row>
    <row r="882" spans="2:3">
      <c r="B882" s="53"/>
      <c r="C882" s="53"/>
    </row>
    <row r="883" spans="2:3">
      <c r="B883" s="53"/>
      <c r="C883" s="53"/>
    </row>
    <row r="884" spans="2:3">
      <c r="B884" s="53"/>
      <c r="C884" s="53"/>
    </row>
    <row r="885" spans="2:3">
      <c r="B885" s="53"/>
      <c r="C885" s="53"/>
    </row>
    <row r="886" spans="2:3">
      <c r="B886" s="53"/>
      <c r="C886" s="53"/>
    </row>
    <row r="887" spans="2:3">
      <c r="B887" s="53"/>
      <c r="C887" s="53"/>
    </row>
    <row r="888" spans="2:3">
      <c r="B888" s="53"/>
      <c r="C888" s="53"/>
    </row>
    <row r="889" spans="2:3" hidden="1">
      <c r="B889" s="53"/>
      <c r="C889" s="53"/>
    </row>
    <row r="890" spans="2:3" hidden="1">
      <c r="B890" s="53"/>
      <c r="C890" s="53"/>
    </row>
    <row r="891" spans="2:3">
      <c r="B891" s="53"/>
      <c r="C891" s="53"/>
    </row>
    <row r="892" spans="2:3">
      <c r="B892" s="53"/>
      <c r="C892" s="53"/>
    </row>
    <row r="893" spans="2:3">
      <c r="B893" s="53"/>
      <c r="C893" s="53"/>
    </row>
    <row r="894" spans="2:3">
      <c r="B894" s="53"/>
      <c r="C894" s="53"/>
    </row>
    <row r="895" spans="2:3">
      <c r="B895" s="53"/>
      <c r="C895" s="53"/>
    </row>
    <row r="896" spans="2:3">
      <c r="B896" s="53"/>
      <c r="C896" s="53"/>
    </row>
    <row r="897" spans="2:3">
      <c r="B897" s="53"/>
      <c r="C897" s="53"/>
    </row>
    <row r="898" spans="2:3">
      <c r="B898" s="53"/>
      <c r="C898" s="53"/>
    </row>
    <row r="899" spans="2:3">
      <c r="B899" s="53"/>
      <c r="C899" s="53"/>
    </row>
    <row r="900" spans="2:3">
      <c r="B900" s="53"/>
      <c r="C900" s="53"/>
    </row>
    <row r="901" spans="2:3">
      <c r="B901" s="53"/>
      <c r="C901" s="53"/>
    </row>
    <row r="902" spans="2:3">
      <c r="B902" s="53"/>
      <c r="C902" s="53"/>
    </row>
    <row r="903" spans="2:3">
      <c r="B903" s="53"/>
      <c r="C903" s="53"/>
    </row>
    <row r="904" spans="2:3">
      <c r="B904" s="53"/>
      <c r="C904" s="53"/>
    </row>
    <row r="905" spans="2:3">
      <c r="B905" s="53"/>
      <c r="C905" s="53"/>
    </row>
    <row r="906" spans="2:3">
      <c r="B906" s="53"/>
      <c r="C906" s="53"/>
    </row>
    <row r="907" spans="2:3">
      <c r="B907" s="53"/>
      <c r="C907" s="53"/>
    </row>
    <row r="908" spans="2:3">
      <c r="B908" s="53"/>
      <c r="C908" s="53"/>
    </row>
    <row r="909" spans="2:3" ht="19.5" customHeight="1">
      <c r="B909" s="53"/>
      <c r="C909" s="53"/>
    </row>
    <row r="910" spans="2:3">
      <c r="B910" s="53"/>
      <c r="C910" s="53"/>
    </row>
    <row r="915" ht="17.25" customHeight="1"/>
  </sheetData>
  <dataConsolidate>
    <dataRefs count="2">
      <dataRef ref="A56:J64" sheet="výdavky"/>
      <dataRef ref="A332:J334" sheet="výdavky"/>
    </dataRefs>
  </dataConsolidate>
  <mergeCells count="3">
    <mergeCell ref="B434:C434"/>
    <mergeCell ref="B2:C3"/>
    <mergeCell ref="B808:C808"/>
  </mergeCells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orientation="landscape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príjmy</vt:lpstr>
      <vt:lpstr>výdavky</vt:lpstr>
      <vt:lpstr>výdavky!Názvy_tlače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0</cp:revision>
  <cp:lastPrinted>2018-11-26T08:37:44Z</cp:lastPrinted>
  <dcterms:created xsi:type="dcterms:W3CDTF">1601-01-01T00:00:00Z</dcterms:created>
  <dcterms:modified xsi:type="dcterms:W3CDTF">2018-11-27T12:51:09Z</dcterms:modified>
</cp:coreProperties>
</file>